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635" windowHeight="793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Rekapitulace!$G$27</definedName>
    <definedName name="Dodavka0">Položky!#REF!</definedName>
    <definedName name="HSV">Rekapitulace!$E$27</definedName>
    <definedName name="HSV0">Položky!#REF!</definedName>
    <definedName name="HZS">Rekapitulace!$I$27</definedName>
    <definedName name="HZS0">Položky!#REF!</definedName>
    <definedName name="JKSO">'Krycí list'!$G$2</definedName>
    <definedName name="MJ">'Krycí list'!$G$5</definedName>
    <definedName name="Mont">Rekapitulace!$H$27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Položky!$A$1:$G$102</definedName>
    <definedName name="_xlnm.Print_Area" localSheetId="1">Rekapitulace!$A$1:$I$41</definedName>
    <definedName name="PocetMJ">'Krycí list'!$G$6</definedName>
    <definedName name="Poznamka">'Krycí list'!$B$37</definedName>
    <definedName name="Projektant">'Krycí list'!$C$8</definedName>
    <definedName name="PSV">Rekapitulace!$F$27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101" i="3"/>
  <c r="BD101"/>
  <c r="BC101"/>
  <c r="BA101"/>
  <c r="G101"/>
  <c r="BB101" s="1"/>
  <c r="BE100"/>
  <c r="BE102" s="1"/>
  <c r="I26" i="2" s="1"/>
  <c r="BD100" i="3"/>
  <c r="BC100"/>
  <c r="BC102" s="1"/>
  <c r="G26" i="2" s="1"/>
  <c r="BB100" i="3"/>
  <c r="BB102" s="1"/>
  <c r="F26" i="2" s="1"/>
  <c r="BA100" i="3"/>
  <c r="BA102" s="1"/>
  <c r="E26" i="2" s="1"/>
  <c r="G100" i="3"/>
  <c r="B26" i="2"/>
  <c r="A26"/>
  <c r="BD102" i="3"/>
  <c r="H26" i="2" s="1"/>
  <c r="G102" i="3"/>
  <c r="C102"/>
  <c r="BE97"/>
  <c r="BE98" s="1"/>
  <c r="I25" i="2" s="1"/>
  <c r="BC97" i="3"/>
  <c r="BC98" s="1"/>
  <c r="G25" i="2" s="1"/>
  <c r="BB97" i="3"/>
  <c r="BB98" s="1"/>
  <c r="F25" i="2" s="1"/>
  <c r="BA97" i="3"/>
  <c r="BA98" s="1"/>
  <c r="E25" i="2" s="1"/>
  <c r="G97" i="3"/>
  <c r="BD97" s="1"/>
  <c r="BD98" s="1"/>
  <c r="H25" i="2" s="1"/>
  <c r="B25"/>
  <c r="A25"/>
  <c r="G98" i="3"/>
  <c r="C98"/>
  <c r="BE94"/>
  <c r="BE95" s="1"/>
  <c r="I24" i="2" s="1"/>
  <c r="BD94" i="3"/>
  <c r="BC94"/>
  <c r="BC95" s="1"/>
  <c r="G24" i="2" s="1"/>
  <c r="BB94" i="3"/>
  <c r="BB95" s="1"/>
  <c r="F24" i="2" s="1"/>
  <c r="BA94" i="3"/>
  <c r="BA95" s="1"/>
  <c r="E24" i="2" s="1"/>
  <c r="G94" i="3"/>
  <c r="B24" i="2"/>
  <c r="A24"/>
  <c r="BD95" i="3"/>
  <c r="H24" i="2" s="1"/>
  <c r="G95" i="3"/>
  <c r="C95"/>
  <c r="BE91"/>
  <c r="BE92" s="1"/>
  <c r="I23" i="2" s="1"/>
  <c r="BD91" i="3"/>
  <c r="BC91"/>
  <c r="BC92" s="1"/>
  <c r="G23" i="2" s="1"/>
  <c r="BB91" i="3"/>
  <c r="BB92" s="1"/>
  <c r="F23" i="2" s="1"/>
  <c r="BA91" i="3"/>
  <c r="BA92" s="1"/>
  <c r="E23" i="2" s="1"/>
  <c r="G91" i="3"/>
  <c r="B23" i="2"/>
  <c r="A23"/>
  <c r="BD92" i="3"/>
  <c r="H23" i="2" s="1"/>
  <c r="G92" i="3"/>
  <c r="C92"/>
  <c r="BE88"/>
  <c r="BE89" s="1"/>
  <c r="I22" i="2" s="1"/>
  <c r="BD88" i="3"/>
  <c r="BC88"/>
  <c r="BC89" s="1"/>
  <c r="G22" i="2" s="1"/>
  <c r="BB88" i="3"/>
  <c r="BB89" s="1"/>
  <c r="F22" i="2" s="1"/>
  <c r="BA88" i="3"/>
  <c r="BA89" s="1"/>
  <c r="E22" i="2" s="1"/>
  <c r="G88" i="3"/>
  <c r="B22" i="2"/>
  <c r="A22"/>
  <c r="BD89" i="3"/>
  <c r="H22" i="2" s="1"/>
  <c r="G89" i="3"/>
  <c r="C89"/>
  <c r="BE85"/>
  <c r="BE86" s="1"/>
  <c r="I21" i="2" s="1"/>
  <c r="BD85" i="3"/>
  <c r="BC85"/>
  <c r="BC86" s="1"/>
  <c r="G21" i="2" s="1"/>
  <c r="BB85" i="3"/>
  <c r="BB86" s="1"/>
  <c r="F21" i="2" s="1"/>
  <c r="BA85" i="3"/>
  <c r="BA86" s="1"/>
  <c r="E21" i="2" s="1"/>
  <c r="G85" i="3"/>
  <c r="B21" i="2"/>
  <c r="A21"/>
  <c r="BD86" i="3"/>
  <c r="H21" i="2" s="1"/>
  <c r="G86" i="3"/>
  <c r="C86"/>
  <c r="BE82"/>
  <c r="BD82"/>
  <c r="BC82"/>
  <c r="BB82"/>
  <c r="BA82"/>
  <c r="G82"/>
  <c r="BE81"/>
  <c r="BD81"/>
  <c r="BC81"/>
  <c r="BA81"/>
  <c r="G81"/>
  <c r="BB81" s="1"/>
  <c r="BE80"/>
  <c r="BE83" s="1"/>
  <c r="I20" i="2" s="1"/>
  <c r="BD80" i="3"/>
  <c r="BC80"/>
  <c r="BC83" s="1"/>
  <c r="G20" i="2" s="1"/>
  <c r="BB80" i="3"/>
  <c r="BB83" s="1"/>
  <c r="F20" i="2" s="1"/>
  <c r="BA80" i="3"/>
  <c r="BA83" s="1"/>
  <c r="E20" i="2" s="1"/>
  <c r="G80" i="3"/>
  <c r="B20" i="2"/>
  <c r="A20"/>
  <c r="BD83" i="3"/>
  <c r="H20" i="2" s="1"/>
  <c r="G83" i="3"/>
  <c r="C83"/>
  <c r="BE77"/>
  <c r="BD77"/>
  <c r="BC77"/>
  <c r="BB77"/>
  <c r="BA77"/>
  <c r="G77"/>
  <c r="BE76"/>
  <c r="BD76"/>
  <c r="BC76"/>
  <c r="BA76"/>
  <c r="G76"/>
  <c r="BB76" s="1"/>
  <c r="BE75"/>
  <c r="BD75"/>
  <c r="BC75"/>
  <c r="BB75"/>
  <c r="BA75"/>
  <c r="G75"/>
  <c r="BE74"/>
  <c r="BD74"/>
  <c r="BC74"/>
  <c r="BA74"/>
  <c r="G74"/>
  <c r="BB74" s="1"/>
  <c r="BE73"/>
  <c r="BD73"/>
  <c r="BC73"/>
  <c r="BC78" s="1"/>
  <c r="G19" i="2" s="1"/>
  <c r="BB73" i="3"/>
  <c r="BA73"/>
  <c r="G73"/>
  <c r="BE72"/>
  <c r="BE78" s="1"/>
  <c r="I19" i="2" s="1"/>
  <c r="BD72" i="3"/>
  <c r="BD78" s="1"/>
  <c r="H19" i="2" s="1"/>
  <c r="BC72" i="3"/>
  <c r="BA72"/>
  <c r="BA78" s="1"/>
  <c r="E19" i="2" s="1"/>
  <c r="G72" i="3"/>
  <c r="BB72" s="1"/>
  <c r="B19" i="2"/>
  <c r="A19"/>
  <c r="C78" i="3"/>
  <c r="BE69"/>
  <c r="BD69"/>
  <c r="BC69"/>
  <c r="BA69"/>
  <c r="G69"/>
  <c r="BB69" s="1"/>
  <c r="BE68"/>
  <c r="BD68"/>
  <c r="BC68"/>
  <c r="BC70" s="1"/>
  <c r="G18" i="2" s="1"/>
  <c r="BB68" i="3"/>
  <c r="BA68"/>
  <c r="G68"/>
  <c r="BE67"/>
  <c r="BE70" s="1"/>
  <c r="I18" i="2" s="1"/>
  <c r="BD67" i="3"/>
  <c r="BD70" s="1"/>
  <c r="H18" i="2" s="1"/>
  <c r="BC67" i="3"/>
  <c r="BA67"/>
  <c r="BA70" s="1"/>
  <c r="E18" i="2" s="1"/>
  <c r="G67" i="3"/>
  <c r="BB67" s="1"/>
  <c r="BB70" s="1"/>
  <c r="F18" i="2" s="1"/>
  <c r="B18"/>
  <c r="A18"/>
  <c r="C70" i="3"/>
  <c r="BE64"/>
  <c r="BD64"/>
  <c r="BC64"/>
  <c r="BA64"/>
  <c r="G64"/>
  <c r="BB64" s="1"/>
  <c r="BE63"/>
  <c r="BD63"/>
  <c r="BC63"/>
  <c r="BC65" s="1"/>
  <c r="G17" i="2" s="1"/>
  <c r="BB63" i="3"/>
  <c r="BA63"/>
  <c r="G63"/>
  <c r="BE62"/>
  <c r="BE65" s="1"/>
  <c r="I17" i="2" s="1"/>
  <c r="BD62" i="3"/>
  <c r="BD65" s="1"/>
  <c r="H17" i="2" s="1"/>
  <c r="BC62" i="3"/>
  <c r="BA62"/>
  <c r="BA65" s="1"/>
  <c r="E17" i="2" s="1"/>
  <c r="G62" i="3"/>
  <c r="BB62" s="1"/>
  <c r="BB65" s="1"/>
  <c r="F17" i="2" s="1"/>
  <c r="B17"/>
  <c r="A17"/>
  <c r="C65" i="3"/>
  <c r="BE59"/>
  <c r="BE60" s="1"/>
  <c r="I16" i="2" s="1"/>
  <c r="BD59" i="3"/>
  <c r="BD60" s="1"/>
  <c r="H16" i="2" s="1"/>
  <c r="BC59" i="3"/>
  <c r="BB59"/>
  <c r="BA59"/>
  <c r="BA60" s="1"/>
  <c r="E16" i="2" s="1"/>
  <c r="G59" i="3"/>
  <c r="G60" s="1"/>
  <c r="G16" i="2"/>
  <c r="B16"/>
  <c r="A16"/>
  <c r="BC60" i="3"/>
  <c r="BB60"/>
  <c r="F16" i="2" s="1"/>
  <c r="C60" i="3"/>
  <c r="BE56"/>
  <c r="BE57" s="1"/>
  <c r="I15" i="2" s="1"/>
  <c r="BD56" i="3"/>
  <c r="BC56"/>
  <c r="BB56"/>
  <c r="BA56"/>
  <c r="G56"/>
  <c r="BE55"/>
  <c r="BD55"/>
  <c r="BC55"/>
  <c r="BC57" s="1"/>
  <c r="G15" i="2" s="1"/>
  <c r="BB55" i="3"/>
  <c r="BB57" s="1"/>
  <c r="F15" i="2" s="1"/>
  <c r="G55" i="3"/>
  <c r="BA55" s="1"/>
  <c r="BA57" s="1"/>
  <c r="E15" i="2" s="1"/>
  <c r="B15"/>
  <c r="A15"/>
  <c r="BD57" i="3"/>
  <c r="H15" i="2" s="1"/>
  <c r="G57" i="3"/>
  <c r="C57"/>
  <c r="BE52"/>
  <c r="BD52"/>
  <c r="BC52"/>
  <c r="BC53" s="1"/>
  <c r="G14" i="2" s="1"/>
  <c r="BB52" i="3"/>
  <c r="BB53" s="1"/>
  <c r="F14" i="2" s="1"/>
  <c r="G52" i="3"/>
  <c r="BA52" s="1"/>
  <c r="BA53" s="1"/>
  <c r="E14" i="2" s="1"/>
  <c r="I14"/>
  <c r="B14"/>
  <c r="A14"/>
  <c r="BE53" i="3"/>
  <c r="BD53"/>
  <c r="H14" i="2" s="1"/>
  <c r="G53" i="3"/>
  <c r="C53"/>
  <c r="BE49"/>
  <c r="BD49"/>
  <c r="BC49"/>
  <c r="BB49"/>
  <c r="G49"/>
  <c r="BA49" s="1"/>
  <c r="BE48"/>
  <c r="BE50" s="1"/>
  <c r="I13" i="2" s="1"/>
  <c r="BD48" i="3"/>
  <c r="BC48"/>
  <c r="BB48"/>
  <c r="BA48"/>
  <c r="G48"/>
  <c r="BE47"/>
  <c r="BD47"/>
  <c r="BC47"/>
  <c r="BC50" s="1"/>
  <c r="G13" i="2" s="1"/>
  <c r="BB47" i="3"/>
  <c r="BB50" s="1"/>
  <c r="F13" i="2" s="1"/>
  <c r="G47" i="3"/>
  <c r="BA47" s="1"/>
  <c r="B13" i="2"/>
  <c r="A13"/>
  <c r="BD50" i="3"/>
  <c r="H13" i="2" s="1"/>
  <c r="G50" i="3"/>
  <c r="C50"/>
  <c r="BE44"/>
  <c r="BD44"/>
  <c r="BC44"/>
  <c r="BC45" s="1"/>
  <c r="G12" i="2" s="1"/>
  <c r="BB44" i="3"/>
  <c r="G44"/>
  <c r="BA44" s="1"/>
  <c r="BE43"/>
  <c r="BE45" s="1"/>
  <c r="I12" i="2" s="1"/>
  <c r="BD43" i="3"/>
  <c r="BD45" s="1"/>
  <c r="H12" i="2" s="1"/>
  <c r="BC43" i="3"/>
  <c r="BB43"/>
  <c r="BA43"/>
  <c r="G43"/>
  <c r="G45" s="1"/>
  <c r="B12" i="2"/>
  <c r="A12"/>
  <c r="BB45" i="3"/>
  <c r="F12" i="2" s="1"/>
  <c r="C45" i="3"/>
  <c r="BE40"/>
  <c r="BE41" s="1"/>
  <c r="I11" i="2" s="1"/>
  <c r="BD40" i="3"/>
  <c r="BC40"/>
  <c r="BB40"/>
  <c r="BA40"/>
  <c r="G40"/>
  <c r="BE39"/>
  <c r="BD39"/>
  <c r="BC39"/>
  <c r="BC41" s="1"/>
  <c r="G11" i="2" s="1"/>
  <c r="BB39" i="3"/>
  <c r="BB41" s="1"/>
  <c r="F11" i="2" s="1"/>
  <c r="G39" i="3"/>
  <c r="BA39" s="1"/>
  <c r="BA41" s="1"/>
  <c r="E11" i="2" s="1"/>
  <c r="B11"/>
  <c r="A11"/>
  <c r="BD41" i="3"/>
  <c r="H11" i="2" s="1"/>
  <c r="G41" i="3"/>
  <c r="C41"/>
  <c r="BE36"/>
  <c r="BD36"/>
  <c r="BC36"/>
  <c r="BB36"/>
  <c r="G36"/>
  <c r="BA36" s="1"/>
  <c r="BE35"/>
  <c r="BD35"/>
  <c r="BC35"/>
  <c r="BB35"/>
  <c r="BA35"/>
  <c r="G35"/>
  <c r="BE34"/>
  <c r="BD34"/>
  <c r="BC34"/>
  <c r="BB34"/>
  <c r="G34"/>
  <c r="BA34" s="1"/>
  <c r="BE33"/>
  <c r="BD33"/>
  <c r="BC33"/>
  <c r="BB33"/>
  <c r="BA33"/>
  <c r="G33"/>
  <c r="BE32"/>
  <c r="BD32"/>
  <c r="BC32"/>
  <c r="BB32"/>
  <c r="G32"/>
  <c r="BA32" s="1"/>
  <c r="BE31"/>
  <c r="BD31"/>
  <c r="BC31"/>
  <c r="BB31"/>
  <c r="BA31"/>
  <c r="G31"/>
  <c r="BE30"/>
  <c r="BD30"/>
  <c r="BC30"/>
  <c r="BB30"/>
  <c r="G30"/>
  <c r="BA30" s="1"/>
  <c r="BE29"/>
  <c r="BD29"/>
  <c r="BC29"/>
  <c r="BB29"/>
  <c r="BA29"/>
  <c r="G29"/>
  <c r="BE28"/>
  <c r="BD28"/>
  <c r="BC28"/>
  <c r="BB28"/>
  <c r="G28"/>
  <c r="BA28" s="1"/>
  <c r="BE27"/>
  <c r="BE37" s="1"/>
  <c r="I10" i="2" s="1"/>
  <c r="BD27" i="3"/>
  <c r="BC27"/>
  <c r="BB27"/>
  <c r="BA27"/>
  <c r="G27"/>
  <c r="BE26"/>
  <c r="BD26"/>
  <c r="BC26"/>
  <c r="BC37" s="1"/>
  <c r="G10" i="2" s="1"/>
  <c r="BB26" i="3"/>
  <c r="BB37" s="1"/>
  <c r="F10" i="2" s="1"/>
  <c r="G26" i="3"/>
  <c r="BA26" s="1"/>
  <c r="B10" i="2"/>
  <c r="A10"/>
  <c r="BD37" i="3"/>
  <c r="H10" i="2" s="1"/>
  <c r="G37" i="3"/>
  <c r="C37"/>
  <c r="BE23"/>
  <c r="BD23"/>
  <c r="BC23"/>
  <c r="BC24" s="1"/>
  <c r="G9" i="2" s="1"/>
  <c r="BB23" i="3"/>
  <c r="BB24" s="1"/>
  <c r="F9" i="2" s="1"/>
  <c r="G23" i="3"/>
  <c r="BA23" s="1"/>
  <c r="BA24" s="1"/>
  <c r="E9" i="2" s="1"/>
  <c r="I9"/>
  <c r="B9"/>
  <c r="A9"/>
  <c r="BE24" i="3"/>
  <c r="BD24"/>
  <c r="H9" i="2" s="1"/>
  <c r="G24" i="3"/>
  <c r="C24"/>
  <c r="BE20"/>
  <c r="BD20"/>
  <c r="BC20"/>
  <c r="BC21" s="1"/>
  <c r="G8" i="2" s="1"/>
  <c r="BB20" i="3"/>
  <c r="BB21" s="1"/>
  <c r="F8" i="2" s="1"/>
  <c r="G20" i="3"/>
  <c r="BA20" s="1"/>
  <c r="BA21" s="1"/>
  <c r="E8" i="2" s="1"/>
  <c r="I8"/>
  <c r="B8"/>
  <c r="A8"/>
  <c r="BE21" i="3"/>
  <c r="BD21"/>
  <c r="H8" i="2" s="1"/>
  <c r="G21" i="3"/>
  <c r="C21"/>
  <c r="BE17"/>
  <c r="BD17"/>
  <c r="BC17"/>
  <c r="BB17"/>
  <c r="G17"/>
  <c r="BA17" s="1"/>
  <c r="BE16"/>
  <c r="BD16"/>
  <c r="BC16"/>
  <c r="BB16"/>
  <c r="BA16"/>
  <c r="G16"/>
  <c r="BE15"/>
  <c r="BD15"/>
  <c r="BC15"/>
  <c r="BB15"/>
  <c r="G15"/>
  <c r="BA15" s="1"/>
  <c r="BE14"/>
  <c r="BD14"/>
  <c r="BC14"/>
  <c r="BB14"/>
  <c r="BA14"/>
  <c r="G14"/>
  <c r="BE13"/>
  <c r="BD13"/>
  <c r="BC13"/>
  <c r="BB13"/>
  <c r="G13"/>
  <c r="BA13" s="1"/>
  <c r="BE12"/>
  <c r="BD12"/>
  <c r="BC12"/>
  <c r="BB12"/>
  <c r="BA12"/>
  <c r="G12"/>
  <c r="BE11"/>
  <c r="BD11"/>
  <c r="BC11"/>
  <c r="BB11"/>
  <c r="G11"/>
  <c r="BA11" s="1"/>
  <c r="BE10"/>
  <c r="BD10"/>
  <c r="BC10"/>
  <c r="BB10"/>
  <c r="BA10"/>
  <c r="G10"/>
  <c r="BE9"/>
  <c r="BD9"/>
  <c r="BC9"/>
  <c r="BC18" s="1"/>
  <c r="G7" i="2" s="1"/>
  <c r="BB9" i="3"/>
  <c r="G9"/>
  <c r="BA9" s="1"/>
  <c r="BE8"/>
  <c r="BE18" s="1"/>
  <c r="I7" i="2" s="1"/>
  <c r="BD8" i="3"/>
  <c r="BD18" s="1"/>
  <c r="H7" i="2" s="1"/>
  <c r="BC8" i="3"/>
  <c r="BB8"/>
  <c r="BA8"/>
  <c r="G8"/>
  <c r="G18" s="1"/>
  <c r="B7" i="2"/>
  <c r="A7"/>
  <c r="BB18" i="3"/>
  <c r="F7" i="2" s="1"/>
  <c r="C18" i="3"/>
  <c r="E4"/>
  <c r="C4"/>
  <c r="F3"/>
  <c r="C3"/>
  <c r="C2" i="2"/>
  <c r="C1"/>
  <c r="C33" i="1"/>
  <c r="F33" s="1"/>
  <c r="C31"/>
  <c r="G7"/>
  <c r="D2"/>
  <c r="C2"/>
  <c r="BA18" i="3" l="1"/>
  <c r="E7" i="2" s="1"/>
  <c r="I27"/>
  <c r="C21" i="1" s="1"/>
  <c r="BA45" i="3"/>
  <c r="E12" i="2" s="1"/>
  <c r="BB78" i="3"/>
  <c r="F19" i="2" s="1"/>
  <c r="F27" s="1"/>
  <c r="C16" i="1" s="1"/>
  <c r="H27" i="2"/>
  <c r="C17" i="1" s="1"/>
  <c r="G27" i="2"/>
  <c r="C18" i="1" s="1"/>
  <c r="BA37" i="3"/>
  <c r="E10" i="2" s="1"/>
  <c r="BA50" i="3"/>
  <c r="E13" i="2" s="1"/>
  <c r="G65" i="3"/>
  <c r="G70"/>
  <c r="G78"/>
  <c r="E27" i="2" l="1"/>
  <c r="C15" i="1" l="1"/>
  <c r="C19" s="1"/>
  <c r="C22" s="1"/>
  <c r="G39" i="2"/>
  <c r="I39" s="1"/>
  <c r="G38"/>
  <c r="I38" s="1"/>
  <c r="G21" i="1" s="1"/>
  <c r="G37" i="2"/>
  <c r="I37" s="1"/>
  <c r="G20" i="1" s="1"/>
  <c r="G36" i="2"/>
  <c r="I36" s="1"/>
  <c r="G19" i="1" s="1"/>
  <c r="G35" i="2"/>
  <c r="I35" s="1"/>
  <c r="G18" i="1" s="1"/>
  <c r="G34" i="2"/>
  <c r="I34" s="1"/>
  <c r="G17" i="1" s="1"/>
  <c r="G33" i="2"/>
  <c r="I33" s="1"/>
  <c r="G16" i="1" s="1"/>
  <c r="G32" i="2"/>
  <c r="I32" s="1"/>
  <c r="G15" i="1" l="1"/>
  <c r="H40" i="2"/>
  <c r="G23" i="1" s="1"/>
  <c r="G22" s="1"/>
  <c r="C23" l="1"/>
  <c r="F30" s="1"/>
  <c r="F31" l="1"/>
  <c r="F34" s="1"/>
</calcChain>
</file>

<file path=xl/sharedStrings.xml><?xml version="1.0" encoding="utf-8"?>
<sst xmlns="http://schemas.openxmlformats.org/spreadsheetml/2006/main" count="365" uniqueCount="250">
  <si>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</si>
  <si>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</si>
  <si>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</si>
  <si>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</si>
  <si>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</si>
  <si>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</si>
  <si>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</si>
  <si>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</si>
  <si>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</si>
  <si>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</si>
  <si>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</si>
  <si>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</si>
  <si>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</si>
  <si>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</si>
  <si>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</si>
  <si>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</si>
  <si>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</si>
  <si>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</si>
  <si>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</si>
  <si>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</si>
  <si>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</si>
  <si>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</si>
  <si>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</si>
  <si>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</si>
  <si>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</si>
  <si>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</si>
  <si>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</si>
  <si>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</si>
  <si>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</si>
  <si>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</si>
  <si>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</si>
  <si>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</si>
  <si>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</si>
  <si>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</si>
  <si>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</si>
  <si>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</si>
  <si>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</si>
  <si>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</si>
  <si>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</si>
  <si>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</si>
  <si>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</si>
  <si>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</si>
  <si>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</si>
  <si>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</si>
  <si>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</si>
  <si>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</si>
  <si>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</si>
  <si>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</si>
  <si>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</si>
  <si>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</si>
  <si>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</si>
  <si>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</si>
  <si>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</si>
  <si>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</si>
  <si>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</si>
  <si>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</si>
  <si>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</si>
  <si>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</si>
  <si>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</si>
  <si>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</si>
  <si>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</si>
  <si>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</si>
  <si>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</si>
  <si>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</si>
  <si>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</si>
  <si>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</si>
  <si>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</si>
  <si>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</si>
  <si>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</si>
  <si>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</si>
  <si>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</si>
  <si>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</si>
  <si>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</si>
  <si>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</si>
  <si>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</si>
  <si>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</si>
  <si>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</si>
  <si>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2012-1</t>
  </si>
  <si>
    <t>Výstavba podporovaných bytů Vír</t>
  </si>
  <si>
    <t>2</t>
  </si>
  <si>
    <t>Změna užívání střediska-Výstavba tří byt.jednotek</t>
  </si>
  <si>
    <t>R2</t>
  </si>
  <si>
    <t>Položkový rozpočet</t>
  </si>
  <si>
    <t>96</t>
  </si>
  <si>
    <t>Bourání konstrukcí</t>
  </si>
  <si>
    <t>962032241R00</t>
  </si>
  <si>
    <t xml:space="preserve">Bourání zdiva z cihel pálených na MC </t>
  </si>
  <si>
    <t>m3</t>
  </si>
  <si>
    <t>767996804R00</t>
  </si>
  <si>
    <t xml:space="preserve">Demontáž atypických ocelových konstr. do 500 kg </t>
  </si>
  <si>
    <t>kg</t>
  </si>
  <si>
    <t>968072455R00</t>
  </si>
  <si>
    <t xml:space="preserve">Vybourání kovových dveřních zárubní pl. do 2 m2 </t>
  </si>
  <si>
    <t>m2</t>
  </si>
  <si>
    <t>968082002U00</t>
  </si>
  <si>
    <t xml:space="preserve">Vybourání plast rámů oken jedn 2m2 </t>
  </si>
  <si>
    <t>968071126R00</t>
  </si>
  <si>
    <t xml:space="preserve">Vyvěšení, zavěšení kovových křídel dveří nad 2 m2 </t>
  </si>
  <si>
    <t>kus</t>
  </si>
  <si>
    <t>968071136R00</t>
  </si>
  <si>
    <t xml:space="preserve">Vyvěšení, zavěšení kovových křídel vrat do 4 m2 </t>
  </si>
  <si>
    <t>766691922U00</t>
  </si>
  <si>
    <t xml:space="preserve">Vyvěšení plast křídlo-2m2 okno jedn </t>
  </si>
  <si>
    <t>968061125R00</t>
  </si>
  <si>
    <t xml:space="preserve">Vyvěšení dřevěných dveřních křídel pl. do 2 m2 </t>
  </si>
  <si>
    <t>979082111R00</t>
  </si>
  <si>
    <t xml:space="preserve">Vnitrostaveništní doprava suti do 10 m </t>
  </si>
  <si>
    <t>t</t>
  </si>
  <si>
    <t>199000000R00</t>
  </si>
  <si>
    <t xml:space="preserve">Poplatek za skladku suti, odvoz kontejneru </t>
  </si>
  <si>
    <t>97</t>
  </si>
  <si>
    <t>Prorážení otvorů</t>
  </si>
  <si>
    <t>973031324R00</t>
  </si>
  <si>
    <t xml:space="preserve">Vysekání kapes zeď cihel. MVC, pl. 0,1m2, hl. 15cm </t>
  </si>
  <si>
    <t>95</t>
  </si>
  <si>
    <t>Dokončovací konstrukce na pozemních stavbách</t>
  </si>
  <si>
    <t>952901111R00</t>
  </si>
  <si>
    <t xml:space="preserve">Vyčištění budov o výšce podlaží do 4 m </t>
  </si>
  <si>
    <t>3</t>
  </si>
  <si>
    <t>Svislé a kompletní konstrukce</t>
  </si>
  <si>
    <t>311112125RT3</t>
  </si>
  <si>
    <t>Stěna z tvárnic ztraceného bednění, tl. 25 cm zalití tvárnic betonem C 20/25</t>
  </si>
  <si>
    <t>341361221R00</t>
  </si>
  <si>
    <t xml:space="preserve">Výztuž stěn a příček z betonářské oceli 10216 </t>
  </si>
  <si>
    <t>310239211R00</t>
  </si>
  <si>
    <t>Zazdívka otvorů plochy do 4 m2 cihlami na MVC s použitím suché maltové směsi</t>
  </si>
  <si>
    <t>342241162R00</t>
  </si>
  <si>
    <t xml:space="preserve">Příčky z cihel plných CP29  tl. 140 mm </t>
  </si>
  <si>
    <t>342013121R00</t>
  </si>
  <si>
    <t xml:space="preserve">Příčka SDK,ocel.kce,2x oplášť. tl.100mm, RB 12,5mm </t>
  </si>
  <si>
    <t>342013123R00</t>
  </si>
  <si>
    <t xml:space="preserve">Příčka SDK,ocel.kce,2x oplášť.tl.100mm, RBI 12,5mm </t>
  </si>
  <si>
    <t>342013321R00</t>
  </si>
  <si>
    <t xml:space="preserve">Příčka SDK,ocel.kce,2x oplášť. tl.150mm, RB 12,5mm </t>
  </si>
  <si>
    <t>342013323R00</t>
  </si>
  <si>
    <t xml:space="preserve">Příčka SDK,ocel.kce,2x oplášť.tl.150mm, RBI 12,5mm </t>
  </si>
  <si>
    <t>342263310RT4</t>
  </si>
  <si>
    <t>Úprava sádrokartonové příčky pro osazení umývadla do ocelové konstrukce, typ 0.50.22</t>
  </si>
  <si>
    <t>342264051RT1</t>
  </si>
  <si>
    <t>Podhled sádrokartonový na zavěšenou ocel. konstr. desky standard tl. 12,5 mm, bez izolace</t>
  </si>
  <si>
    <t>342264051RT3</t>
  </si>
  <si>
    <t>Podhled sádrokartonový na zavěšenou ocel. konstr. desky standard impreg. tl. 12,5 mm, bez izolace</t>
  </si>
  <si>
    <t>4</t>
  </si>
  <si>
    <t>Vodorovné konstrukce</t>
  </si>
  <si>
    <t>411321414R00</t>
  </si>
  <si>
    <t xml:space="preserve">Stropy deskové ze železobetonu C 25/30  (B 30) </t>
  </si>
  <si>
    <t>411361921RT4</t>
  </si>
  <si>
    <t>Výztuž stropů svařovanou sítí z drátů tažených svařovaná síť - drát 6,0 mm, oka 100 / 100 mm</t>
  </si>
  <si>
    <t>61</t>
  </si>
  <si>
    <t>Upravy povrchů vnitřní</t>
  </si>
  <si>
    <t>612421637R00</t>
  </si>
  <si>
    <t xml:space="preserve">Omítka vnitřní zdiva, MVC, štuková </t>
  </si>
  <si>
    <t>611421231RT2</t>
  </si>
  <si>
    <t>Oprava váp.omítek stropů do 10% plochy - štukových s použitím suché maltové směsi</t>
  </si>
  <si>
    <t>63</t>
  </si>
  <si>
    <t>Podlahy a podlahové konstrukce</t>
  </si>
  <si>
    <t>289970111R00</t>
  </si>
  <si>
    <t xml:space="preserve">Vrstva geotextilie Geofiltex 300g/m2 </t>
  </si>
  <si>
    <t>635111115U00</t>
  </si>
  <si>
    <t xml:space="preserve">Násyp podlaha štěrkopís udusaný </t>
  </si>
  <si>
    <t>457451111R00</t>
  </si>
  <si>
    <t xml:space="preserve">Cementový potěr tl.do 4 cm bez vložky </t>
  </si>
  <si>
    <t>99</t>
  </si>
  <si>
    <t>Staveništní přesun hmot</t>
  </si>
  <si>
    <t>998011001R00</t>
  </si>
  <si>
    <t xml:space="preserve">Přesun hmot pro budovy zděné výšky do 6 m </t>
  </si>
  <si>
    <t>64</t>
  </si>
  <si>
    <t>Výplně otvorů</t>
  </si>
  <si>
    <t>642952110RT2</t>
  </si>
  <si>
    <t>Osazení zárubní dveřních dřevěných, pl. do 2,5 m2 včetně dodávky zárubně Sapeli  197 x 60/7 - 19 buk</t>
  </si>
  <si>
    <t>642952110RT3</t>
  </si>
  <si>
    <t>Osazení zárubní dveřních dřevěných, pl. do 2,5 m2 včetně dodávky zárubně Sapeli  197 x 70/7 - 19 buk</t>
  </si>
  <si>
    <t>94</t>
  </si>
  <si>
    <t>Lešení a stavební výtahy</t>
  </si>
  <si>
    <t>941955001R00</t>
  </si>
  <si>
    <t xml:space="preserve">Lešení lehké pomocné, výška podlahy do 1,2 m </t>
  </si>
  <si>
    <t>711</t>
  </si>
  <si>
    <t>Izolace proti vodě</t>
  </si>
  <si>
    <t>711141559RT2</t>
  </si>
  <si>
    <t>Izolace proti vlhk. vodorovná pásy přitavením 2 vrstvy - materiál ve specifikaci</t>
  </si>
  <si>
    <t>62833159</t>
  </si>
  <si>
    <t>Pás asfaltovaný těžký Sklobit 40 mineralG 200 S 40</t>
  </si>
  <si>
    <t>998711101R00</t>
  </si>
  <si>
    <t xml:space="preserve">Přesun hmot pro izolace proti vodě, výšky do 6 m </t>
  </si>
  <si>
    <t>713</t>
  </si>
  <si>
    <t>Izolace tepelné</t>
  </si>
  <si>
    <t>713121111RT1</t>
  </si>
  <si>
    <t>Izolace tepelná podlah na sucho, jednovrstvá materiál ve specifikaci</t>
  </si>
  <si>
    <t>28375781</t>
  </si>
  <si>
    <t>Deska polystyren. POLYDEK EPS100 V60S35 tl. 50 mm</t>
  </si>
  <si>
    <t>998713101R00</t>
  </si>
  <si>
    <t xml:space="preserve">Přesun hmot pro izolace tepelné, výšky do 6 m </t>
  </si>
  <si>
    <t>766</t>
  </si>
  <si>
    <t>Konstrukce truhlářské</t>
  </si>
  <si>
    <t>766661112R00</t>
  </si>
  <si>
    <t xml:space="preserve">Montáž dveří do zárubně,otevíravých 1kř.do 0,8 m </t>
  </si>
  <si>
    <t>61161717</t>
  </si>
  <si>
    <t>Dveře vnitřní hladké plné 1kř. 70x197 cm dýha dub</t>
  </si>
  <si>
    <t>61160162</t>
  </si>
  <si>
    <t>Dveře vnitřní hladké plné 1 kř. 60x197 cm dýha</t>
  </si>
  <si>
    <t>mtž plast. okna, balkon. dveře včetně dodávky s izolačním dvojsklem</t>
  </si>
  <si>
    <t xml:space="preserve">mtž Bezpečnostních a požárních dveří vč. dodávky </t>
  </si>
  <si>
    <t>998766101R00</t>
  </si>
  <si>
    <t xml:space="preserve">Přesun hmot pro truhlářské konstr., výšky do 6 m </t>
  </si>
  <si>
    <t>767</t>
  </si>
  <si>
    <t>Konstrukce zámečnické</t>
  </si>
  <si>
    <t>766660722U00</t>
  </si>
  <si>
    <t xml:space="preserve">Mtž dveřní kování </t>
  </si>
  <si>
    <t>54914635</t>
  </si>
  <si>
    <t>Dveřní kování EXCLUSIVE/S klíč Ti</t>
  </si>
  <si>
    <t>998767102R00</t>
  </si>
  <si>
    <t xml:space="preserve">Přesun hmot pro zámečnické konstr., výšky do 12 m </t>
  </si>
  <si>
    <t>771</t>
  </si>
  <si>
    <t>Podlahy z dlaždic a obklady</t>
  </si>
  <si>
    <t>771570012RAB</t>
  </si>
  <si>
    <t xml:space="preserve">Dlažba z dlaždic keramických 20 x 20 cm na lepidlo </t>
  </si>
  <si>
    <t>776</t>
  </si>
  <si>
    <t>Podlahy povlakové</t>
  </si>
  <si>
    <t>776520010RAG</t>
  </si>
  <si>
    <t>Podlaha povlaková z PVC pásů, soklík podlahovina Optima tloušťky 2,0 mm</t>
  </si>
  <si>
    <t>781</t>
  </si>
  <si>
    <t>Obklady keramické</t>
  </si>
  <si>
    <t>781470010RA0</t>
  </si>
  <si>
    <t xml:space="preserve">Obklad vnitřní keramický Rako Color II </t>
  </si>
  <si>
    <t>784</t>
  </si>
  <si>
    <t>Malby</t>
  </si>
  <si>
    <t>784452371RT2</t>
  </si>
  <si>
    <t>Malba směsí tekutou 2x,1bar., míst. do 3,8 m Primalex Standard</t>
  </si>
  <si>
    <t>M21</t>
  </si>
  <si>
    <t>Elektromontáže</t>
  </si>
  <si>
    <t xml:space="preserve">Elektroinstalace </t>
  </si>
  <si>
    <t>kompl.</t>
  </si>
  <si>
    <t>720</t>
  </si>
  <si>
    <t>Zdravotechnická instalace</t>
  </si>
  <si>
    <t xml:space="preserve">ZTI - voda, kanalizace, plyn, topení </t>
  </si>
  <si>
    <t>5</t>
  </si>
  <si>
    <t xml:space="preserve">Zařizovací předměty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</si>
  <si>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</si>
  <si>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</si>
  <si>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</si>
  <si>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</si>
  <si>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</si>
  <si>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</si>
  <si>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</si>
  <si>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</si>
  <si>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Stanislav Sklenář</t>
  </si>
  <si>
    <t>Ing. Lukáš Dvořáček</t>
  </si>
  <si>
    <t>Obec Vír</t>
  </si>
  <si>
    <t>db Betonové jímky s.r.o.</t>
  </si>
  <si>
    <t>Ing. Petra Hrachovinová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</si>
</sst>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mmmm\/yyyy"/>
  </numFmts>
  <fonts count="22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2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7" fontId="3" fillId="0" borderId="13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C31" sqref="C31"/>
    </sheetView>
  </sheetViews>
  <sheetFormatPr defaultRowHeight="12.75"/>
  <cols>
    <col min="1" max="1" width="2" customWidth="1"/>
    <col min="2" max="2" width="13.5703125" customWidth="1"/>
    <col min="3" max="3" width="20.28515625" customWidth="1"/>
    <col min="4" max="4" width="14.5703125" customWidth="1"/>
    <col min="5" max="5" width="12.42578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57" ht="12.75" customHeight="1">
      <c r="A2" s="3" t="s">
        <v>1</v>
      </c>
      <c r="B2" s="4"/>
      <c r="C2" s="5" t="str">
        <f>Rekapitulace!H1</f>
        <v>R2</v>
      </c>
      <c r="D2" s="5" t="str">
        <f>Rekapitulace!G2</f>
        <v>Položkový rozpočet</v>
      </c>
      <c r="E2" s="4"/>
      <c r="F2" s="6" t="s">
        <v>2</v>
      </c>
      <c r="G2" s="7"/>
    </row>
    <row r="3" spans="1:57" ht="3" hidden="1" customHeight="1">
      <c r="A3" s="8"/>
      <c r="B3" s="9"/>
      <c r="C3" s="10"/>
      <c r="D3" s="10"/>
      <c r="E3" s="9"/>
      <c r="F3" s="11"/>
      <c r="G3" s="12"/>
    </row>
    <row r="4" spans="1:57" ht="12" customHeight="1">
      <c r="A4" s="13" t="s">
        <v>3</v>
      </c>
      <c r="B4" s="9"/>
      <c r="C4" s="10" t="s">
        <v>4</v>
      </c>
      <c r="D4" s="10"/>
      <c r="E4" s="9"/>
      <c r="F4" s="11" t="s">
        <v>5</v>
      </c>
      <c r="G4" s="14"/>
    </row>
    <row r="5" spans="1:57" ht="12.95" customHeight="1">
      <c r="A5" s="15" t="s">
        <v>79</v>
      </c>
      <c r="B5" s="16"/>
      <c r="C5" s="17" t="s">
        <v>80</v>
      </c>
      <c r="D5" s="18"/>
      <c r="E5" s="19"/>
      <c r="F5" s="11" t="s">
        <v>7</v>
      </c>
      <c r="G5" s="12"/>
    </row>
    <row r="6" spans="1:57" ht="12.95" customHeight="1">
      <c r="A6" s="13" t="s">
        <v>8</v>
      </c>
      <c r="B6" s="9"/>
      <c r="C6" s="10" t="s">
        <v>9</v>
      </c>
      <c r="D6" s="10"/>
      <c r="E6" s="9"/>
      <c r="F6" s="20" t="s">
        <v>10</v>
      </c>
      <c r="G6" s="21">
        <v>0</v>
      </c>
      <c r="O6" s="22"/>
    </row>
    <row r="7" spans="1:57" ht="12.95" customHeight="1">
      <c r="A7" s="23" t="s">
        <v>77</v>
      </c>
      <c r="B7" s="24"/>
      <c r="C7" s="25" t="s">
        <v>78</v>
      </c>
      <c r="D7" s="26"/>
      <c r="E7" s="26"/>
      <c r="F7" s="27" t="s">
        <v>11</v>
      </c>
      <c r="G7" s="21">
        <f>IF(PocetMJ=0,,ROUND((F30+F32)/PocetMJ,1))</f>
        <v>0</v>
      </c>
    </row>
    <row r="8" spans="1:57">
      <c r="A8" s="28" t="s">
        <v>12</v>
      </c>
      <c r="B8" s="11"/>
      <c r="C8" s="29" t="s">
        <v>245</v>
      </c>
      <c r="D8" s="29"/>
      <c r="E8" s="30"/>
      <c r="F8" s="31" t="s">
        <v>13</v>
      </c>
      <c r="G8" s="32"/>
      <c r="H8" s="33"/>
      <c r="I8" s="34"/>
    </row>
    <row r="9" spans="1:57">
      <c r="A9" s="28" t="s">
        <v>14</v>
      </c>
      <c r="B9" s="11"/>
      <c r="C9" s="29" t="s">
        <v>246</v>
      </c>
      <c r="D9" s="29"/>
      <c r="E9" s="30"/>
      <c r="F9" s="11"/>
      <c r="G9" s="35"/>
      <c r="H9" s="36"/>
    </row>
    <row r="10" spans="1:57">
      <c r="A10" s="28" t="s">
        <v>15</v>
      </c>
      <c r="B10" s="11"/>
      <c r="C10" s="29" t="s">
        <v>247</v>
      </c>
      <c r="D10" s="29"/>
      <c r="E10" s="29"/>
      <c r="F10" s="37"/>
      <c r="G10" s="38"/>
      <c r="H10" s="39"/>
    </row>
    <row r="11" spans="1:57" ht="13.5" customHeight="1">
      <c r="A11" s="28" t="s">
        <v>16</v>
      </c>
      <c r="B11" s="11"/>
      <c r="C11" s="29" t="s">
        <v>248</v>
      </c>
      <c r="D11" s="29"/>
      <c r="E11" s="29"/>
      <c r="F11" s="40" t="s">
        <v>17</v>
      </c>
      <c r="G11" s="41" t="s">
        <v>77</v>
      </c>
      <c r="H11" s="36"/>
      <c r="BA11" s="42"/>
      <c r="BB11" s="42"/>
      <c r="BC11" s="42"/>
      <c r="BD11" s="42"/>
      <c r="BE11" s="42"/>
    </row>
    <row r="12" spans="1:57" ht="12.75" customHeight="1">
      <c r="A12" s="43" t="s">
        <v>18</v>
      </c>
      <c r="B12" s="9"/>
      <c r="C12" s="30" t="s">
        <v>246</v>
      </c>
      <c r="D12" s="219"/>
      <c r="E12" s="220"/>
      <c r="F12" s="44" t="s">
        <v>19</v>
      </c>
      <c r="G12" s="45"/>
      <c r="H12" s="36"/>
    </row>
    <row r="13" spans="1:57" ht="28.5" customHeight="1" thickBot="1">
      <c r="A13" s="46" t="s">
        <v>20</v>
      </c>
      <c r="B13" s="47"/>
      <c r="C13" s="47"/>
      <c r="D13" s="47"/>
      <c r="E13" s="48"/>
      <c r="F13" s="48"/>
      <c r="G13" s="49"/>
      <c r="H13" s="36"/>
    </row>
    <row r="14" spans="1:57" ht="17.25" customHeight="1" thickBot="1">
      <c r="A14" s="50" t="s">
        <v>21</v>
      </c>
      <c r="B14" s="51"/>
      <c r="C14" s="52"/>
      <c r="D14" s="53" t="s">
        <v>22</v>
      </c>
      <c r="E14" s="54"/>
      <c r="F14" s="54"/>
      <c r="G14" s="52"/>
    </row>
    <row r="15" spans="1:57" ht="15.95" customHeight="1">
      <c r="A15" s="55"/>
      <c r="B15" s="56" t="s">
        <v>23</v>
      </c>
      <c r="C15" s="57">
        <f>HSV</f>
        <v>302333.83997952699</v>
      </c>
      <c r="D15" s="58" t="str">
        <f>Rekapitulace!A32</f>
        <v>Ztížené výrobní podmínky</v>
      </c>
      <c r="E15" s="59"/>
      <c r="F15" s="60"/>
      <c r="G15" s="57">
        <f>Rekapitulace!I32</f>
        <v>0</v>
      </c>
    </row>
    <row r="16" spans="1:57" ht="15.95" customHeight="1">
      <c r="A16" s="55" t="s">
        <v>24</v>
      </c>
      <c r="B16" s="56" t="s">
        <v>25</v>
      </c>
      <c r="C16" s="57">
        <f>PSV</f>
        <v>482994.22288916004</v>
      </c>
      <c r="D16" s="8" t="str">
        <f>Rekapitulace!A33</f>
        <v>Oborová přirážka</v>
      </c>
      <c r="E16" s="61"/>
      <c r="F16" s="62"/>
      <c r="G16" s="57">
        <f>Rekapitulace!I33</f>
        <v>0</v>
      </c>
    </row>
    <row r="17" spans="1:7" ht="15.95" customHeight="1">
      <c r="A17" s="55" t="s">
        <v>26</v>
      </c>
      <c r="B17" s="56" t="s">
        <v>27</v>
      </c>
      <c r="C17" s="57">
        <f>Mont</f>
        <v>60000</v>
      </c>
      <c r="D17" s="8" t="str">
        <f>Rekapitulace!A34</f>
        <v>Přesun stavebních kapacit</v>
      </c>
      <c r="E17" s="61"/>
      <c r="F17" s="62"/>
      <c r="G17" s="57">
        <f>Rekapitulace!I34</f>
        <v>0</v>
      </c>
    </row>
    <row r="18" spans="1:7" ht="15.95" customHeight="1">
      <c r="A18" s="63" t="s">
        <v>28</v>
      </c>
      <c r="B18" s="64" t="s">
        <v>29</v>
      </c>
      <c r="C18" s="57">
        <f>Dodavka</f>
        <v>0</v>
      </c>
      <c r="D18" s="8" t="str">
        <f>Rekapitulace!A35</f>
        <v>Mimostaveništní doprava</v>
      </c>
      <c r="E18" s="61"/>
      <c r="F18" s="62"/>
      <c r="G18" s="57">
        <f>Rekapitulace!I35</f>
        <v>0</v>
      </c>
    </row>
    <row r="19" spans="1:7" ht="15.95" customHeight="1">
      <c r="A19" s="65" t="s">
        <v>30</v>
      </c>
      <c r="B19" s="56"/>
      <c r="C19" s="57">
        <f>SUM(C15:C18)</f>
        <v>845328.06286868709</v>
      </c>
      <c r="D19" s="8" t="str">
        <f>Rekapitulace!A36</f>
        <v>Zařízení staveniště</v>
      </c>
      <c r="E19" s="61"/>
      <c r="F19" s="62"/>
      <c r="G19" s="57">
        <f>Rekapitulace!I36</f>
        <v>12679.920943030305</v>
      </c>
    </row>
    <row r="20" spans="1:7" ht="15.95" customHeight="1">
      <c r="A20" s="65"/>
      <c r="B20" s="56"/>
      <c r="C20" s="57"/>
      <c r="D20" s="8" t="str">
        <f>Rekapitulace!A37</f>
        <v>Provoz investora</v>
      </c>
      <c r="E20" s="61"/>
      <c r="F20" s="62"/>
      <c r="G20" s="57">
        <f>Rekapitulace!I37</f>
        <v>0</v>
      </c>
    </row>
    <row r="21" spans="1:7" ht="15.95" customHeight="1">
      <c r="A21" s="65" t="s">
        <v>31</v>
      </c>
      <c r="B21" s="56"/>
      <c r="C21" s="57">
        <f>HZS</f>
        <v>0</v>
      </c>
      <c r="D21" s="8" t="str">
        <f>Rekapitulace!A38</f>
        <v>Kompletační činnost (IČD)</v>
      </c>
      <c r="E21" s="61"/>
      <c r="F21" s="62"/>
      <c r="G21" s="57">
        <f>Rekapitulace!I38</f>
        <v>0</v>
      </c>
    </row>
    <row r="22" spans="1:7" ht="15.95" customHeight="1">
      <c r="A22" s="66" t="s">
        <v>32</v>
      </c>
      <c r="B22" s="67"/>
      <c r="C22" s="57">
        <f>C19+C21</f>
        <v>845328.06286868709</v>
      </c>
      <c r="D22" s="8" t="s">
        <v>33</v>
      </c>
      <c r="E22" s="61"/>
      <c r="F22" s="62"/>
      <c r="G22" s="57">
        <f>G23-SUM(G15:G21)</f>
        <v>25359.841886060614</v>
      </c>
    </row>
    <row r="23" spans="1:7" ht="15.95" customHeight="1" thickBot="1">
      <c r="A23" s="68" t="s">
        <v>34</v>
      </c>
      <c r="B23" s="69"/>
      <c r="C23" s="70">
        <f>C22+G23</f>
        <v>883367.82569777803</v>
      </c>
      <c r="D23" s="71" t="s">
        <v>35</v>
      </c>
      <c r="E23" s="72"/>
      <c r="F23" s="73"/>
      <c r="G23" s="57">
        <f>VRN</f>
        <v>38039.76282909092</v>
      </c>
    </row>
    <row r="24" spans="1:7">
      <c r="A24" s="74" t="s">
        <v>36</v>
      </c>
      <c r="B24" s="75"/>
      <c r="C24" s="76"/>
      <c r="D24" s="75" t="s">
        <v>37</v>
      </c>
      <c r="E24" s="75"/>
      <c r="F24" s="77" t="s">
        <v>38</v>
      </c>
      <c r="G24" s="78"/>
    </row>
    <row r="25" spans="1:7">
      <c r="A25" s="66" t="s">
        <v>39</v>
      </c>
      <c r="B25" s="67"/>
      <c r="C25" s="79" t="s">
        <v>249</v>
      </c>
      <c r="D25" s="67" t="s">
        <v>39</v>
      </c>
      <c r="E25" s="80"/>
      <c r="F25" s="81" t="s">
        <v>39</v>
      </c>
      <c r="G25" s="82"/>
    </row>
    <row r="26" spans="1:7" ht="37.5" customHeight="1">
      <c r="A26" s="66" t="s">
        <v>40</v>
      </c>
      <c r="B26" s="83"/>
      <c r="C26" s="221">
        <v>40909</v>
      </c>
      <c r="D26" s="67" t="s">
        <v>40</v>
      </c>
      <c r="E26" s="80"/>
      <c r="F26" s="81" t="s">
        <v>40</v>
      </c>
      <c r="G26" s="82"/>
    </row>
    <row r="27" spans="1:7">
      <c r="A27" s="66"/>
      <c r="B27" s="84"/>
      <c r="C27" s="79"/>
      <c r="D27" s="67"/>
      <c r="E27" s="80"/>
      <c r="F27" s="81"/>
      <c r="G27" s="82"/>
    </row>
    <row r="28" spans="1:7">
      <c r="A28" s="66" t="s">
        <v>41</v>
      </c>
      <c r="B28" s="67"/>
      <c r="C28" s="79"/>
      <c r="D28" s="81" t="s">
        <v>42</v>
      </c>
      <c r="E28" s="79"/>
      <c r="F28" s="85" t="s">
        <v>42</v>
      </c>
      <c r="G28" s="82"/>
    </row>
    <row r="29" spans="1:7" ht="69" customHeight="1">
      <c r="A29" s="66"/>
      <c r="B29" s="67"/>
      <c r="C29" s="86"/>
      <c r="D29" s="87"/>
      <c r="E29" s="86"/>
      <c r="F29" s="67"/>
      <c r="G29" s="82"/>
    </row>
    <row r="30" spans="1:7">
      <c r="A30" s="88" t="s">
        <v>43</v>
      </c>
      <c r="B30" s="89"/>
      <c r="C30" s="90">
        <v>14</v>
      </c>
      <c r="D30" s="89" t="s">
        <v>44</v>
      </c>
      <c r="E30" s="91"/>
      <c r="F30" s="92">
        <f>C23-F32</f>
        <v>883367.82569777803</v>
      </c>
      <c r="G30" s="93"/>
    </row>
    <row r="31" spans="1:7">
      <c r="A31" s="88" t="s">
        <v>45</v>
      </c>
      <c r="B31" s="89"/>
      <c r="C31" s="90">
        <f>SazbaDPH1</f>
        <v>14</v>
      </c>
      <c r="D31" s="89" t="s">
        <v>46</v>
      </c>
      <c r="E31" s="91"/>
      <c r="F31" s="92">
        <f>ROUND(PRODUCT(F30,C31/100),0)</f>
        <v>123671</v>
      </c>
      <c r="G31" s="93"/>
    </row>
    <row r="32" spans="1:7">
      <c r="A32" s="88" t="s">
        <v>43</v>
      </c>
      <c r="B32" s="89"/>
      <c r="C32" s="90">
        <v>0</v>
      </c>
      <c r="D32" s="89" t="s">
        <v>46</v>
      </c>
      <c r="E32" s="91"/>
      <c r="F32" s="92">
        <v>0</v>
      </c>
      <c r="G32" s="93"/>
    </row>
    <row r="33" spans="1:8">
      <c r="A33" s="88" t="s">
        <v>45</v>
      </c>
      <c r="B33" s="94"/>
      <c r="C33" s="95">
        <f>SazbaDPH2</f>
        <v>0</v>
      </c>
      <c r="D33" s="89" t="s">
        <v>46</v>
      </c>
      <c r="E33" s="62"/>
      <c r="F33" s="92">
        <f>ROUND(PRODUCT(F32,C33/100),0)</f>
        <v>0</v>
      </c>
      <c r="G33" s="93"/>
    </row>
    <row r="34" spans="1:8" s="101" customFormat="1" ht="19.5" customHeight="1" thickBot="1">
      <c r="A34" s="96" t="s">
        <v>47</v>
      </c>
      <c r="B34" s="97"/>
      <c r="C34" s="97"/>
      <c r="D34" s="97"/>
      <c r="E34" s="98"/>
      <c r="F34" s="99">
        <f>ROUND(SUM(F30:F33),0)</f>
        <v>1007039</v>
      </c>
      <c r="G34" s="100"/>
    </row>
    <row r="36" spans="1:8">
      <c r="A36" s="102" t="s">
        <v>48</v>
      </c>
      <c r="B36" s="102"/>
      <c r="C36" s="102"/>
      <c r="D36" s="102"/>
      <c r="E36" s="102"/>
      <c r="F36" s="102"/>
      <c r="G36" s="102"/>
      <c r="H36" t="s">
        <v>6</v>
      </c>
    </row>
    <row r="37" spans="1:8" ht="14.25" customHeight="1">
      <c r="A37" s="102"/>
      <c r="B37" s="103"/>
      <c r="C37" s="103"/>
      <c r="D37" s="103"/>
      <c r="E37" s="103"/>
      <c r="F37" s="103"/>
      <c r="G37" s="103"/>
      <c r="H37" t="s">
        <v>6</v>
      </c>
    </row>
    <row r="38" spans="1:8" ht="12.75" customHeight="1">
      <c r="A38" s="104"/>
      <c r="B38" s="103"/>
      <c r="C38" s="103"/>
      <c r="D38" s="103"/>
      <c r="E38" s="103"/>
      <c r="F38" s="103"/>
      <c r="G38" s="103"/>
      <c r="H38" t="s">
        <v>6</v>
      </c>
    </row>
    <row r="39" spans="1:8">
      <c r="A39" s="104"/>
      <c r="B39" s="103"/>
      <c r="C39" s="103"/>
      <c r="D39" s="103"/>
      <c r="E39" s="103"/>
      <c r="F39" s="103"/>
      <c r="G39" s="103"/>
      <c r="H39" t="s">
        <v>6</v>
      </c>
    </row>
    <row r="40" spans="1:8">
      <c r="A40" s="104"/>
      <c r="B40" s="103"/>
      <c r="C40" s="103"/>
      <c r="D40" s="103"/>
      <c r="E40" s="103"/>
      <c r="F40" s="103"/>
      <c r="G40" s="103"/>
      <c r="H40" t="s">
        <v>6</v>
      </c>
    </row>
    <row r="41" spans="1:8">
      <c r="A41" s="104"/>
      <c r="B41" s="103"/>
      <c r="C41" s="103"/>
      <c r="D41" s="103"/>
      <c r="E41" s="103"/>
      <c r="F41" s="103"/>
      <c r="G41" s="103"/>
      <c r="H41" t="s">
        <v>6</v>
      </c>
    </row>
    <row r="42" spans="1:8">
      <c r="A42" s="104"/>
      <c r="B42" s="103"/>
      <c r="C42" s="103"/>
      <c r="D42" s="103"/>
      <c r="E42" s="103"/>
      <c r="F42" s="103"/>
      <c r="G42" s="103"/>
      <c r="H42" t="s">
        <v>6</v>
      </c>
    </row>
    <row r="43" spans="1:8">
      <c r="A43" s="104"/>
      <c r="B43" s="103"/>
      <c r="C43" s="103"/>
      <c r="D43" s="103"/>
      <c r="E43" s="103"/>
      <c r="F43" s="103"/>
      <c r="G43" s="103"/>
      <c r="H43" t="s">
        <v>6</v>
      </c>
    </row>
    <row r="44" spans="1:8">
      <c r="A44" s="104"/>
      <c r="B44" s="103"/>
      <c r="C44" s="103"/>
      <c r="D44" s="103"/>
      <c r="E44" s="103"/>
      <c r="F44" s="103"/>
      <c r="G44" s="103"/>
      <c r="H44" t="s">
        <v>6</v>
      </c>
    </row>
    <row r="45" spans="1:8" ht="0.75" customHeight="1">
      <c r="A45" s="104"/>
      <c r="B45" s="103"/>
      <c r="C45" s="103"/>
      <c r="D45" s="103"/>
      <c r="E45" s="103"/>
      <c r="F45" s="103"/>
      <c r="G45" s="103"/>
      <c r="H45" t="s">
        <v>6</v>
      </c>
    </row>
    <row r="46" spans="1:8">
      <c r="B46" s="105"/>
      <c r="C46" s="105"/>
      <c r="D46" s="105"/>
      <c r="E46" s="105"/>
      <c r="F46" s="105"/>
      <c r="G46" s="105"/>
    </row>
    <row r="47" spans="1:8">
      <c r="B47" s="105"/>
      <c r="C47" s="105"/>
      <c r="D47" s="105"/>
      <c r="E47" s="105"/>
      <c r="F47" s="105"/>
      <c r="G47" s="105"/>
    </row>
    <row r="48" spans="1:8">
      <c r="B48" s="105"/>
      <c r="C48" s="105"/>
      <c r="D48" s="105"/>
      <c r="E48" s="105"/>
      <c r="F48" s="105"/>
      <c r="G48" s="105"/>
    </row>
    <row r="49" spans="2:7">
      <c r="B49" s="105"/>
      <c r="C49" s="105"/>
      <c r="D49" s="105"/>
      <c r="E49" s="105"/>
      <c r="F49" s="105"/>
      <c r="G49" s="105"/>
    </row>
    <row r="50" spans="2:7">
      <c r="B50" s="105"/>
      <c r="C50" s="105"/>
      <c r="D50" s="105"/>
      <c r="E50" s="105"/>
      <c r="F50" s="105"/>
      <c r="G50" s="105"/>
    </row>
    <row r="51" spans="2:7">
      <c r="B51" s="105"/>
      <c r="C51" s="105"/>
      <c r="D51" s="105"/>
      <c r="E51" s="105"/>
      <c r="F51" s="105"/>
      <c r="G51" s="105"/>
    </row>
    <row r="52" spans="2:7">
      <c r="B52" s="105"/>
      <c r="C52" s="105"/>
      <c r="D52" s="105"/>
      <c r="E52" s="105"/>
      <c r="F52" s="105"/>
      <c r="G52" s="105"/>
    </row>
    <row r="53" spans="2:7">
      <c r="B53" s="105"/>
      <c r="C53" s="105"/>
      <c r="D53" s="105"/>
      <c r="E53" s="105"/>
      <c r="F53" s="105"/>
      <c r="G53" s="105"/>
    </row>
    <row r="54" spans="2:7">
      <c r="B54" s="105"/>
      <c r="C54" s="105"/>
      <c r="D54" s="105"/>
      <c r="E54" s="105"/>
      <c r="F54" s="105"/>
      <c r="G54" s="105"/>
    </row>
    <row r="55" spans="2:7">
      <c r="B55" s="105"/>
      <c r="C55" s="105"/>
      <c r="D55" s="105"/>
      <c r="E55" s="105"/>
      <c r="F55" s="105"/>
      <c r="G55" s="10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91"/>
  <sheetViews>
    <sheetView topLeftCell="A19" workbookViewId="0">
      <selection activeCell="F40" sqref="F40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06" t="s">
        <v>49</v>
      </c>
      <c r="B1" s="107"/>
      <c r="C1" s="108" t="str">
        <f>CONCATENATE(cislostavby," ",nazevstavby)</f>
        <v>2012-1 Výstavba podporovaných bytů Vír</v>
      </c>
      <c r="D1" s="109"/>
      <c r="E1" s="110"/>
      <c r="F1" s="109"/>
      <c r="G1" s="111" t="s">
        <v>50</v>
      </c>
      <c r="H1" s="112" t="s">
        <v>81</v>
      </c>
      <c r="I1" s="113"/>
    </row>
    <row r="2" spans="1:9" ht="13.5" thickBot="1">
      <c r="A2" s="114" t="s">
        <v>51</v>
      </c>
      <c r="B2" s="115"/>
      <c r="C2" s="116" t="str">
        <f>CONCATENATE(cisloobjektu," ",nazevobjektu)</f>
        <v>2 Změna užívání střediska-Výstavba tří byt.jednotek</v>
      </c>
      <c r="D2" s="117"/>
      <c r="E2" s="118"/>
      <c r="F2" s="117"/>
      <c r="G2" s="119" t="s">
        <v>82</v>
      </c>
      <c r="H2" s="120"/>
      <c r="I2" s="121"/>
    </row>
    <row r="3" spans="1:9" ht="13.5" thickTop="1">
      <c r="A3" s="80"/>
      <c r="B3" s="80"/>
      <c r="C3" s="80"/>
      <c r="D3" s="80"/>
      <c r="E3" s="80"/>
      <c r="F3" s="67"/>
      <c r="G3" s="80"/>
      <c r="H3" s="80"/>
      <c r="I3" s="80"/>
    </row>
    <row r="4" spans="1:9" ht="19.5" customHeight="1">
      <c r="A4" s="122" t="s">
        <v>52</v>
      </c>
      <c r="B4" s="123"/>
      <c r="C4" s="123"/>
      <c r="D4" s="123"/>
      <c r="E4" s="124"/>
      <c r="F4" s="123"/>
      <c r="G4" s="123"/>
      <c r="H4" s="123"/>
      <c r="I4" s="123"/>
    </row>
    <row r="5" spans="1:9" ht="13.5" thickBot="1">
      <c r="A5" s="80"/>
      <c r="B5" s="80"/>
      <c r="C5" s="80"/>
      <c r="D5" s="80"/>
      <c r="E5" s="80"/>
      <c r="F5" s="80"/>
      <c r="G5" s="80"/>
      <c r="H5" s="80"/>
      <c r="I5" s="80"/>
    </row>
    <row r="6" spans="1:9" s="36" customFormat="1" ht="13.5" thickBot="1">
      <c r="A6" s="125"/>
      <c r="B6" s="126" t="s">
        <v>53</v>
      </c>
      <c r="C6" s="126"/>
      <c r="D6" s="127"/>
      <c r="E6" s="128" t="s">
        <v>54</v>
      </c>
      <c r="F6" s="129" t="s">
        <v>55</v>
      </c>
      <c r="G6" s="129" t="s">
        <v>56</v>
      </c>
      <c r="H6" s="129" t="s">
        <v>57</v>
      </c>
      <c r="I6" s="130" t="s">
        <v>31</v>
      </c>
    </row>
    <row r="7" spans="1:9" s="36" customFormat="1">
      <c r="A7" s="215" t="str">
        <f>Položky!B7</f>
        <v>96</v>
      </c>
      <c r="B7" s="131" t="str">
        <f>Položky!C7</f>
        <v>Bourání konstrukcí</v>
      </c>
      <c r="C7" s="67"/>
      <c r="D7" s="132"/>
      <c r="E7" s="216">
        <f>Položky!BA18</f>
        <v>21643.135886</v>
      </c>
      <c r="F7" s="217">
        <f>Položky!BB18</f>
        <v>0</v>
      </c>
      <c r="G7" s="217">
        <f>Položky!BC18</f>
        <v>0</v>
      </c>
      <c r="H7" s="217">
        <f>Položky!BD18</f>
        <v>0</v>
      </c>
      <c r="I7" s="218">
        <f>Položky!BE18</f>
        <v>0</v>
      </c>
    </row>
    <row r="8" spans="1:9" s="36" customFormat="1">
      <c r="A8" s="215" t="str">
        <f>Položky!B19</f>
        <v>97</v>
      </c>
      <c r="B8" s="131" t="str">
        <f>Položky!C19</f>
        <v>Prorážení otvorů</v>
      </c>
      <c r="C8" s="67"/>
      <c r="D8" s="132"/>
      <c r="E8" s="216">
        <f>Položky!BA21</f>
        <v>2919</v>
      </c>
      <c r="F8" s="217">
        <f>Položky!BB21</f>
        <v>0</v>
      </c>
      <c r="G8" s="217">
        <f>Položky!BC21</f>
        <v>0</v>
      </c>
      <c r="H8" s="217">
        <f>Položky!BD21</f>
        <v>0</v>
      </c>
      <c r="I8" s="218">
        <f>Položky!BE21</f>
        <v>0</v>
      </c>
    </row>
    <row r="9" spans="1:9" s="36" customFormat="1">
      <c r="A9" s="215" t="str">
        <f>Položky!B22</f>
        <v>95</v>
      </c>
      <c r="B9" s="131" t="str">
        <f>Položky!C22</f>
        <v>Dokončovací konstrukce na pozemních stavbách</v>
      </c>
      <c r="C9" s="67"/>
      <c r="D9" s="132"/>
      <c r="E9" s="216">
        <f>Položky!BA24</f>
        <v>5459.0430000000006</v>
      </c>
      <c r="F9" s="217">
        <f>Položky!BB24</f>
        <v>0</v>
      </c>
      <c r="G9" s="217">
        <f>Položky!BC24</f>
        <v>0</v>
      </c>
      <c r="H9" s="217">
        <f>Položky!BD24</f>
        <v>0</v>
      </c>
      <c r="I9" s="218">
        <f>Položky!BE24</f>
        <v>0</v>
      </c>
    </row>
    <row r="10" spans="1:9" s="36" customFormat="1">
      <c r="A10" s="215" t="str">
        <f>Položky!B25</f>
        <v>3</v>
      </c>
      <c r="B10" s="131" t="str">
        <f>Položky!C25</f>
        <v>Svislé a kompletní konstrukce</v>
      </c>
      <c r="C10" s="67"/>
      <c r="D10" s="132"/>
      <c r="E10" s="216">
        <f>Položky!BA37</f>
        <v>161494.12449999998</v>
      </c>
      <c r="F10" s="217">
        <f>Položky!BB37</f>
        <v>0</v>
      </c>
      <c r="G10" s="217">
        <f>Položky!BC37</f>
        <v>0</v>
      </c>
      <c r="H10" s="217">
        <f>Položky!BD37</f>
        <v>0</v>
      </c>
      <c r="I10" s="218">
        <f>Položky!BE37</f>
        <v>0</v>
      </c>
    </row>
    <row r="11" spans="1:9" s="36" customFormat="1">
      <c r="A11" s="215" t="str">
        <f>Položky!B38</f>
        <v>4</v>
      </c>
      <c r="B11" s="131" t="str">
        <f>Položky!C38</f>
        <v>Vodorovné konstrukce</v>
      </c>
      <c r="C11" s="67"/>
      <c r="D11" s="132"/>
      <c r="E11" s="216">
        <f>Položky!BA41</f>
        <v>15792.48</v>
      </c>
      <c r="F11" s="217">
        <f>Položky!BB41</f>
        <v>0</v>
      </c>
      <c r="G11" s="217">
        <f>Položky!BC41</f>
        <v>0</v>
      </c>
      <c r="H11" s="217">
        <f>Položky!BD41</f>
        <v>0</v>
      </c>
      <c r="I11" s="218">
        <f>Položky!BE41</f>
        <v>0</v>
      </c>
    </row>
    <row r="12" spans="1:9" s="36" customFormat="1">
      <c r="A12" s="215" t="str">
        <f>Položky!B42</f>
        <v>61</v>
      </c>
      <c r="B12" s="131" t="str">
        <f>Položky!C42</f>
        <v>Upravy povrchů vnitřní</v>
      </c>
      <c r="C12" s="67"/>
      <c r="D12" s="132"/>
      <c r="E12" s="216">
        <f>Položky!BA45</f>
        <v>10445.64594</v>
      </c>
      <c r="F12" s="217">
        <f>Položky!BB45</f>
        <v>0</v>
      </c>
      <c r="G12" s="217">
        <f>Položky!BC45</f>
        <v>0</v>
      </c>
      <c r="H12" s="217">
        <f>Položky!BD45</f>
        <v>0</v>
      </c>
      <c r="I12" s="218">
        <f>Položky!BE45</f>
        <v>0</v>
      </c>
    </row>
    <row r="13" spans="1:9" s="36" customFormat="1">
      <c r="A13" s="215" t="str">
        <f>Položky!B46</f>
        <v>63</v>
      </c>
      <c r="B13" s="131" t="str">
        <f>Položky!C46</f>
        <v>Podlahy a podlahové konstrukce</v>
      </c>
      <c r="C13" s="67"/>
      <c r="D13" s="132"/>
      <c r="E13" s="216">
        <f>Položky!BA50</f>
        <v>42839.353999999999</v>
      </c>
      <c r="F13" s="217">
        <f>Položky!BB50</f>
        <v>0</v>
      </c>
      <c r="G13" s="217">
        <f>Položky!BC50</f>
        <v>0</v>
      </c>
      <c r="H13" s="217">
        <f>Položky!BD50</f>
        <v>0</v>
      </c>
      <c r="I13" s="218">
        <f>Položky!BE50</f>
        <v>0</v>
      </c>
    </row>
    <row r="14" spans="1:9" s="36" customFormat="1">
      <c r="A14" s="215" t="str">
        <f>Položky!B51</f>
        <v>99</v>
      </c>
      <c r="B14" s="131" t="str">
        <f>Položky!C51</f>
        <v>Staveništní přesun hmot</v>
      </c>
      <c r="C14" s="67"/>
      <c r="D14" s="132"/>
      <c r="E14" s="216">
        <f>Položky!BA53</f>
        <v>17697.856653527011</v>
      </c>
      <c r="F14" s="217">
        <f>Položky!BB53</f>
        <v>0</v>
      </c>
      <c r="G14" s="217">
        <f>Položky!BC53</f>
        <v>0</v>
      </c>
      <c r="H14" s="217">
        <f>Položky!BD53</f>
        <v>0</v>
      </c>
      <c r="I14" s="218">
        <f>Položky!BE53</f>
        <v>0</v>
      </c>
    </row>
    <row r="15" spans="1:9" s="36" customFormat="1">
      <c r="A15" s="215" t="str">
        <f>Položky!B54</f>
        <v>64</v>
      </c>
      <c r="B15" s="131" t="str">
        <f>Položky!C54</f>
        <v>Výplně otvorů</v>
      </c>
      <c r="C15" s="67"/>
      <c r="D15" s="132"/>
      <c r="E15" s="216">
        <f>Položky!BA57</f>
        <v>23100</v>
      </c>
      <c r="F15" s="217">
        <f>Položky!BB57</f>
        <v>0</v>
      </c>
      <c r="G15" s="217">
        <f>Položky!BC57</f>
        <v>0</v>
      </c>
      <c r="H15" s="217">
        <f>Položky!BD57</f>
        <v>0</v>
      </c>
      <c r="I15" s="218">
        <f>Položky!BE57</f>
        <v>0</v>
      </c>
    </row>
    <row r="16" spans="1:9" s="36" customFormat="1">
      <c r="A16" s="215" t="str">
        <f>Položky!B58</f>
        <v>94</v>
      </c>
      <c r="B16" s="131" t="str">
        <f>Položky!C58</f>
        <v>Lešení a stavební výtahy</v>
      </c>
      <c r="C16" s="67"/>
      <c r="D16" s="132"/>
      <c r="E16" s="216">
        <f>Položky!BA60</f>
        <v>943.19999999999993</v>
      </c>
      <c r="F16" s="217">
        <f>Položky!BB60</f>
        <v>0</v>
      </c>
      <c r="G16" s="217">
        <f>Položky!BC60</f>
        <v>0</v>
      </c>
      <c r="H16" s="217">
        <f>Položky!BD60</f>
        <v>0</v>
      </c>
      <c r="I16" s="218">
        <f>Položky!BE60</f>
        <v>0</v>
      </c>
    </row>
    <row r="17" spans="1:57" s="36" customFormat="1">
      <c r="A17" s="215" t="str">
        <f>Položky!B61</f>
        <v>711</v>
      </c>
      <c r="B17" s="131" t="str">
        <f>Položky!C61</f>
        <v>Izolace proti vodě</v>
      </c>
      <c r="C17" s="67"/>
      <c r="D17" s="132"/>
      <c r="E17" s="216">
        <f>Položky!BA65</f>
        <v>0</v>
      </c>
      <c r="F17" s="217">
        <f>Položky!BB65</f>
        <v>7183.8696600000003</v>
      </c>
      <c r="G17" s="217">
        <f>Položky!BC65</f>
        <v>0</v>
      </c>
      <c r="H17" s="217">
        <f>Položky!BD65</f>
        <v>0</v>
      </c>
      <c r="I17" s="218">
        <f>Položky!BE65</f>
        <v>0</v>
      </c>
    </row>
    <row r="18" spans="1:57" s="36" customFormat="1">
      <c r="A18" s="215" t="str">
        <f>Položky!B66</f>
        <v>713</v>
      </c>
      <c r="B18" s="131" t="str">
        <f>Položky!C66</f>
        <v>Izolace tepelné</v>
      </c>
      <c r="C18" s="67"/>
      <c r="D18" s="132"/>
      <c r="E18" s="216">
        <f>Položky!BA70</f>
        <v>0</v>
      </c>
      <c r="F18" s="217">
        <f>Položky!BB70</f>
        <v>5621.6058291600002</v>
      </c>
      <c r="G18" s="217">
        <f>Položky!BC70</f>
        <v>0</v>
      </c>
      <c r="H18" s="217">
        <f>Položky!BD70</f>
        <v>0</v>
      </c>
      <c r="I18" s="218">
        <f>Položky!BE70</f>
        <v>0</v>
      </c>
    </row>
    <row r="19" spans="1:57" s="36" customFormat="1">
      <c r="A19" s="215" t="str">
        <f>Položky!B71</f>
        <v>766</v>
      </c>
      <c r="B19" s="131" t="str">
        <f>Položky!C71</f>
        <v>Konstrukce truhlářské</v>
      </c>
      <c r="C19" s="67"/>
      <c r="D19" s="132"/>
      <c r="E19" s="216">
        <f>Položky!BA78</f>
        <v>0</v>
      </c>
      <c r="F19" s="217">
        <f>Položky!BB78</f>
        <v>110745.601</v>
      </c>
      <c r="G19" s="217">
        <f>Položky!BC78</f>
        <v>0</v>
      </c>
      <c r="H19" s="217">
        <f>Položky!BD78</f>
        <v>0</v>
      </c>
      <c r="I19" s="218">
        <f>Položky!BE78</f>
        <v>0</v>
      </c>
    </row>
    <row r="20" spans="1:57" s="36" customFormat="1">
      <c r="A20" s="215" t="str">
        <f>Položky!B79</f>
        <v>767</v>
      </c>
      <c r="B20" s="131" t="str">
        <f>Položky!C79</f>
        <v>Konstrukce zámečnické</v>
      </c>
      <c r="C20" s="67"/>
      <c r="D20" s="132"/>
      <c r="E20" s="216">
        <f>Položky!BA83</f>
        <v>0</v>
      </c>
      <c r="F20" s="217">
        <f>Položky!BB83</f>
        <v>5371.0464000000002</v>
      </c>
      <c r="G20" s="217">
        <f>Položky!BC83</f>
        <v>0</v>
      </c>
      <c r="H20" s="217">
        <f>Položky!BD83</f>
        <v>0</v>
      </c>
      <c r="I20" s="218">
        <f>Položky!BE83</f>
        <v>0</v>
      </c>
    </row>
    <row r="21" spans="1:57" s="36" customFormat="1">
      <c r="A21" s="215" t="str">
        <f>Položky!B84</f>
        <v>771</v>
      </c>
      <c r="B21" s="131" t="str">
        <f>Položky!C84</f>
        <v>Podlahy z dlaždic a obklady</v>
      </c>
      <c r="C21" s="67"/>
      <c r="D21" s="132"/>
      <c r="E21" s="216">
        <f>Položky!BA86</f>
        <v>0</v>
      </c>
      <c r="F21" s="217">
        <f>Položky!BB86</f>
        <v>20046.54</v>
      </c>
      <c r="G21" s="217">
        <f>Položky!BC86</f>
        <v>0</v>
      </c>
      <c r="H21" s="217">
        <f>Položky!BD86</f>
        <v>0</v>
      </c>
      <c r="I21" s="218">
        <f>Položky!BE86</f>
        <v>0</v>
      </c>
    </row>
    <row r="22" spans="1:57" s="36" customFormat="1">
      <c r="A22" s="215" t="str">
        <f>Položky!B87</f>
        <v>776</v>
      </c>
      <c r="B22" s="131" t="str">
        <f>Položky!C87</f>
        <v>Podlahy povlakové</v>
      </c>
      <c r="C22" s="67"/>
      <c r="D22" s="132"/>
      <c r="E22" s="216">
        <f>Položky!BA89</f>
        <v>0</v>
      </c>
      <c r="F22" s="217">
        <f>Položky!BB89</f>
        <v>42997.78</v>
      </c>
      <c r="G22" s="217">
        <f>Položky!BC89</f>
        <v>0</v>
      </c>
      <c r="H22" s="217">
        <f>Položky!BD89</f>
        <v>0</v>
      </c>
      <c r="I22" s="218">
        <f>Položky!BE89</f>
        <v>0</v>
      </c>
    </row>
    <row r="23" spans="1:57" s="36" customFormat="1">
      <c r="A23" s="215" t="str">
        <f>Položky!B90</f>
        <v>781</v>
      </c>
      <c r="B23" s="131" t="str">
        <f>Položky!C90</f>
        <v>Obklady keramické</v>
      </c>
      <c r="C23" s="67"/>
      <c r="D23" s="132"/>
      <c r="E23" s="216">
        <f>Položky!BA92</f>
        <v>0</v>
      </c>
      <c r="F23" s="217">
        <f>Položky!BB92</f>
        <v>71067.78</v>
      </c>
      <c r="G23" s="217">
        <f>Položky!BC92</f>
        <v>0</v>
      </c>
      <c r="H23" s="217">
        <f>Položky!BD92</f>
        <v>0</v>
      </c>
      <c r="I23" s="218">
        <f>Položky!BE92</f>
        <v>0</v>
      </c>
    </row>
    <row r="24" spans="1:57" s="36" customFormat="1">
      <c r="A24" s="215" t="str">
        <f>Položky!B93</f>
        <v>784</v>
      </c>
      <c r="B24" s="131" t="str">
        <f>Položky!C93</f>
        <v>Malby</v>
      </c>
      <c r="C24" s="67"/>
      <c r="D24" s="132"/>
      <c r="E24" s="216">
        <f>Položky!BA95</f>
        <v>0</v>
      </c>
      <c r="F24" s="217">
        <f>Položky!BB95</f>
        <v>9960</v>
      </c>
      <c r="G24" s="217">
        <f>Položky!BC95</f>
        <v>0</v>
      </c>
      <c r="H24" s="217">
        <f>Položky!BD95</f>
        <v>0</v>
      </c>
      <c r="I24" s="218">
        <f>Položky!BE95</f>
        <v>0</v>
      </c>
    </row>
    <row r="25" spans="1:57" s="36" customFormat="1">
      <c r="A25" s="215" t="str">
        <f>Položky!B96</f>
        <v>M21</v>
      </c>
      <c r="B25" s="131" t="str">
        <f>Položky!C96</f>
        <v>Elektromontáže</v>
      </c>
      <c r="C25" s="67"/>
      <c r="D25" s="132"/>
      <c r="E25" s="216">
        <f>Položky!BA98</f>
        <v>0</v>
      </c>
      <c r="F25" s="217">
        <f>Položky!BB98</f>
        <v>0</v>
      </c>
      <c r="G25" s="217">
        <f>Položky!BC98</f>
        <v>0</v>
      </c>
      <c r="H25" s="217">
        <f>Položky!BD98</f>
        <v>60000</v>
      </c>
      <c r="I25" s="218">
        <f>Položky!BE98</f>
        <v>0</v>
      </c>
    </row>
    <row r="26" spans="1:57" s="36" customFormat="1" ht="13.5" thickBot="1">
      <c r="A26" s="215" t="str">
        <f>Položky!B99</f>
        <v>720</v>
      </c>
      <c r="B26" s="131" t="str">
        <f>Položky!C99</f>
        <v>Zdravotechnická instalace</v>
      </c>
      <c r="C26" s="67"/>
      <c r="D26" s="132"/>
      <c r="E26" s="216">
        <f>Položky!BA102</f>
        <v>0</v>
      </c>
      <c r="F26" s="217">
        <f>Položky!BB102</f>
        <v>210000</v>
      </c>
      <c r="G26" s="217">
        <f>Položky!BC102</f>
        <v>0</v>
      </c>
      <c r="H26" s="217">
        <f>Položky!BD102</f>
        <v>0</v>
      </c>
      <c r="I26" s="218">
        <f>Položky!BE102</f>
        <v>0</v>
      </c>
    </row>
    <row r="27" spans="1:57" s="139" customFormat="1" ht="13.5" thickBot="1">
      <c r="A27" s="133"/>
      <c r="B27" s="134" t="s">
        <v>58</v>
      </c>
      <c r="C27" s="134"/>
      <c r="D27" s="135"/>
      <c r="E27" s="136">
        <f>SUM(E7:E26)</f>
        <v>302333.83997952699</v>
      </c>
      <c r="F27" s="137">
        <f>SUM(F7:F26)</f>
        <v>482994.22288916004</v>
      </c>
      <c r="G27" s="137">
        <f>SUM(G7:G26)</f>
        <v>0</v>
      </c>
      <c r="H27" s="137">
        <f>SUM(H7:H26)</f>
        <v>60000</v>
      </c>
      <c r="I27" s="138">
        <f>SUM(I7:I26)</f>
        <v>0</v>
      </c>
    </row>
    <row r="28" spans="1:57">
      <c r="A28" s="67"/>
      <c r="B28" s="67"/>
      <c r="C28" s="67"/>
      <c r="D28" s="67"/>
      <c r="E28" s="67"/>
      <c r="F28" s="67"/>
      <c r="G28" s="67"/>
      <c r="H28" s="67"/>
      <c r="I28" s="67"/>
    </row>
    <row r="29" spans="1:57" ht="19.5" customHeight="1">
      <c r="A29" s="123" t="s">
        <v>59</v>
      </c>
      <c r="B29" s="123"/>
      <c r="C29" s="123"/>
      <c r="D29" s="123"/>
      <c r="E29" s="123"/>
      <c r="F29" s="123"/>
      <c r="G29" s="140"/>
      <c r="H29" s="123"/>
      <c r="I29" s="123"/>
      <c r="BA29" s="42"/>
      <c r="BB29" s="42"/>
      <c r="BC29" s="42"/>
      <c r="BD29" s="42"/>
      <c r="BE29" s="42"/>
    </row>
    <row r="30" spans="1:57" ht="13.5" thickBot="1">
      <c r="A30" s="80"/>
      <c r="B30" s="80"/>
      <c r="C30" s="80"/>
      <c r="D30" s="80"/>
      <c r="E30" s="80"/>
      <c r="F30" s="80"/>
      <c r="G30" s="80"/>
      <c r="H30" s="80"/>
      <c r="I30" s="80"/>
    </row>
    <row r="31" spans="1:57">
      <c r="A31" s="74" t="s">
        <v>60</v>
      </c>
      <c r="B31" s="75"/>
      <c r="C31" s="75"/>
      <c r="D31" s="141"/>
      <c r="E31" s="142" t="s">
        <v>61</v>
      </c>
      <c r="F31" s="143" t="s">
        <v>62</v>
      </c>
      <c r="G31" s="144" t="s">
        <v>63</v>
      </c>
      <c r="H31" s="145"/>
      <c r="I31" s="146" t="s">
        <v>61</v>
      </c>
    </row>
    <row r="32" spans="1:57">
      <c r="A32" s="65" t="s">
        <v>237</v>
      </c>
      <c r="B32" s="56"/>
      <c r="C32" s="56"/>
      <c r="D32" s="147"/>
      <c r="E32" s="148">
        <v>0</v>
      </c>
      <c r="F32" s="149">
        <v>0</v>
      </c>
      <c r="G32" s="150">
        <f>CHOOSE(BA32+1,HSV+PSV,HSV+PSV+Mont,HSV+PSV+Dodavka+Mont,HSV,PSV,Mont,Dodavka,Mont+Dodavka,0)</f>
        <v>785328.06286868709</v>
      </c>
      <c r="H32" s="151"/>
      <c r="I32" s="152">
        <f>E32+F32*G32/100</f>
        <v>0</v>
      </c>
      <c r="BA32">
        <v>0</v>
      </c>
    </row>
    <row r="33" spans="1:53">
      <c r="A33" s="65" t="s">
        <v>238</v>
      </c>
      <c r="B33" s="56"/>
      <c r="C33" s="56"/>
      <c r="D33" s="147"/>
      <c r="E33" s="148">
        <v>0</v>
      </c>
      <c r="F33" s="149">
        <v>0</v>
      </c>
      <c r="G33" s="150">
        <f>CHOOSE(BA33+1,HSV+PSV,HSV+PSV+Mont,HSV+PSV+Dodavka+Mont,HSV,PSV,Mont,Dodavka,Mont+Dodavka,0)</f>
        <v>785328.06286868709</v>
      </c>
      <c r="H33" s="151"/>
      <c r="I33" s="152">
        <f>E33+F33*G33/100</f>
        <v>0</v>
      </c>
      <c r="BA33">
        <v>0</v>
      </c>
    </row>
    <row r="34" spans="1:53">
      <c r="A34" s="65" t="s">
        <v>239</v>
      </c>
      <c r="B34" s="56"/>
      <c r="C34" s="56"/>
      <c r="D34" s="147"/>
      <c r="E34" s="148">
        <v>0</v>
      </c>
      <c r="F34" s="149">
        <v>0</v>
      </c>
      <c r="G34" s="150">
        <f>CHOOSE(BA34+1,HSV+PSV,HSV+PSV+Mont,HSV+PSV+Dodavka+Mont,HSV,PSV,Mont,Dodavka,Mont+Dodavka,0)</f>
        <v>785328.06286868709</v>
      </c>
      <c r="H34" s="151"/>
      <c r="I34" s="152">
        <f>E34+F34*G34/100</f>
        <v>0</v>
      </c>
      <c r="BA34">
        <v>0</v>
      </c>
    </row>
    <row r="35" spans="1:53">
      <c r="A35" s="65" t="s">
        <v>240</v>
      </c>
      <c r="B35" s="56"/>
      <c r="C35" s="56"/>
      <c r="D35" s="147"/>
      <c r="E35" s="148">
        <v>0</v>
      </c>
      <c r="F35" s="149">
        <v>0</v>
      </c>
      <c r="G35" s="150">
        <f>CHOOSE(BA35+1,HSV+PSV,HSV+PSV+Mont,HSV+PSV+Dodavka+Mont,HSV,PSV,Mont,Dodavka,Mont+Dodavka,0)</f>
        <v>785328.06286868709</v>
      </c>
      <c r="H35" s="151"/>
      <c r="I35" s="152">
        <f>E35+F35*G35/100</f>
        <v>0</v>
      </c>
      <c r="BA35">
        <v>0</v>
      </c>
    </row>
    <row r="36" spans="1:53">
      <c r="A36" s="65" t="s">
        <v>241</v>
      </c>
      <c r="B36" s="56"/>
      <c r="C36" s="56"/>
      <c r="D36" s="147"/>
      <c r="E36" s="148">
        <v>0</v>
      </c>
      <c r="F36" s="149">
        <v>1.5</v>
      </c>
      <c r="G36" s="150">
        <f>CHOOSE(BA36+1,HSV+PSV,HSV+PSV+Mont,HSV+PSV+Dodavka+Mont,HSV,PSV,Mont,Dodavka,Mont+Dodavka,0)</f>
        <v>845328.06286868709</v>
      </c>
      <c r="H36" s="151"/>
      <c r="I36" s="152">
        <f>E36+F36*G36/100</f>
        <v>12679.920943030305</v>
      </c>
      <c r="BA36">
        <v>1</v>
      </c>
    </row>
    <row r="37" spans="1:53">
      <c r="A37" s="65" t="s">
        <v>242</v>
      </c>
      <c r="B37" s="56"/>
      <c r="C37" s="56"/>
      <c r="D37" s="147"/>
      <c r="E37" s="148">
        <v>0</v>
      </c>
      <c r="F37" s="149">
        <v>0</v>
      </c>
      <c r="G37" s="150">
        <f>CHOOSE(BA37+1,HSV+PSV,HSV+PSV+Mont,HSV+PSV+Dodavka+Mont,HSV,PSV,Mont,Dodavka,Mont+Dodavka,0)</f>
        <v>845328.06286868709</v>
      </c>
      <c r="H37" s="151"/>
      <c r="I37" s="152">
        <f>E37+F37*G37/100</f>
        <v>0</v>
      </c>
      <c r="BA37">
        <v>1</v>
      </c>
    </row>
    <row r="38" spans="1:53">
      <c r="A38" s="65" t="s">
        <v>243</v>
      </c>
      <c r="B38" s="56"/>
      <c r="C38" s="56"/>
      <c r="D38" s="147"/>
      <c r="E38" s="148">
        <v>0</v>
      </c>
      <c r="F38" s="149">
        <v>0</v>
      </c>
      <c r="G38" s="150">
        <f>CHOOSE(BA38+1,HSV+PSV,HSV+PSV+Mont,HSV+PSV+Dodavka+Mont,HSV,PSV,Mont,Dodavka,Mont+Dodavka,0)</f>
        <v>845328.06286868709</v>
      </c>
      <c r="H38" s="151"/>
      <c r="I38" s="152">
        <f>E38+F38*G38/100</f>
        <v>0</v>
      </c>
      <c r="BA38">
        <v>2</v>
      </c>
    </row>
    <row r="39" spans="1:53">
      <c r="A39" s="65" t="s">
        <v>244</v>
      </c>
      <c r="B39" s="56"/>
      <c r="C39" s="56"/>
      <c r="D39" s="147"/>
      <c r="E39" s="148">
        <v>0</v>
      </c>
      <c r="F39" s="149">
        <v>3</v>
      </c>
      <c r="G39" s="150">
        <f>CHOOSE(BA39+1,HSV+PSV,HSV+PSV+Mont,HSV+PSV+Dodavka+Mont,HSV,PSV,Mont,Dodavka,Mont+Dodavka,0)</f>
        <v>845328.06286868709</v>
      </c>
      <c r="H39" s="151"/>
      <c r="I39" s="152">
        <f>E39+F39*G39/100</f>
        <v>25359.841886060611</v>
      </c>
      <c r="BA39">
        <v>2</v>
      </c>
    </row>
    <row r="40" spans="1:53" ht="13.5" thickBot="1">
      <c r="A40" s="153"/>
      <c r="B40" s="154" t="s">
        <v>64</v>
      </c>
      <c r="C40" s="155"/>
      <c r="D40" s="156"/>
      <c r="E40" s="157"/>
      <c r="F40" s="158"/>
      <c r="G40" s="158"/>
      <c r="H40" s="159">
        <f>SUM(I32:I39)</f>
        <v>38039.76282909092</v>
      </c>
      <c r="I40" s="160"/>
    </row>
    <row r="42" spans="1:53">
      <c r="B42" s="139"/>
      <c r="F42" s="161"/>
      <c r="G42" s="162"/>
      <c r="H42" s="162"/>
      <c r="I42" s="163"/>
    </row>
    <row r="43" spans="1:53">
      <c r="F43" s="161"/>
      <c r="G43" s="162"/>
      <c r="H43" s="162"/>
      <c r="I43" s="163"/>
    </row>
    <row r="44" spans="1:53">
      <c r="F44" s="161"/>
      <c r="G44" s="162"/>
      <c r="H44" s="162"/>
      <c r="I44" s="163"/>
    </row>
    <row r="45" spans="1:53">
      <c r="F45" s="161"/>
      <c r="G45" s="162"/>
      <c r="H45" s="162"/>
      <c r="I45" s="163"/>
    </row>
    <row r="46" spans="1:53">
      <c r="F46" s="161"/>
      <c r="G46" s="162"/>
      <c r="H46" s="162"/>
      <c r="I46" s="163"/>
    </row>
    <row r="47" spans="1:53">
      <c r="F47" s="161"/>
      <c r="G47" s="162"/>
      <c r="H47" s="162"/>
      <c r="I47" s="163"/>
    </row>
    <row r="48" spans="1:53">
      <c r="F48" s="161"/>
      <c r="G48" s="162"/>
      <c r="H48" s="162"/>
      <c r="I48" s="163"/>
    </row>
    <row r="49" spans="6:9">
      <c r="F49" s="161"/>
      <c r="G49" s="162"/>
      <c r="H49" s="162"/>
      <c r="I49" s="163"/>
    </row>
    <row r="50" spans="6:9">
      <c r="F50" s="161"/>
      <c r="G50" s="162"/>
      <c r="H50" s="162"/>
      <c r="I50" s="163"/>
    </row>
    <row r="51" spans="6:9">
      <c r="F51" s="161"/>
      <c r="G51" s="162"/>
      <c r="H51" s="162"/>
      <c r="I51" s="163"/>
    </row>
    <row r="52" spans="6:9">
      <c r="F52" s="161"/>
      <c r="G52" s="162"/>
      <c r="H52" s="162"/>
      <c r="I52" s="163"/>
    </row>
    <row r="53" spans="6:9">
      <c r="F53" s="161"/>
      <c r="G53" s="162"/>
      <c r="H53" s="162"/>
      <c r="I53" s="163"/>
    </row>
    <row r="54" spans="6:9">
      <c r="F54" s="161"/>
      <c r="G54" s="162"/>
      <c r="H54" s="162"/>
      <c r="I54" s="163"/>
    </row>
    <row r="55" spans="6:9">
      <c r="F55" s="161"/>
      <c r="G55" s="162"/>
      <c r="H55" s="162"/>
      <c r="I55" s="163"/>
    </row>
    <row r="56" spans="6:9">
      <c r="F56" s="161"/>
      <c r="G56" s="162"/>
      <c r="H56" s="162"/>
      <c r="I56" s="163"/>
    </row>
    <row r="57" spans="6:9">
      <c r="F57" s="161"/>
      <c r="G57" s="162"/>
      <c r="H57" s="162"/>
      <c r="I57" s="163"/>
    </row>
    <row r="58" spans="6:9">
      <c r="F58" s="161"/>
      <c r="G58" s="162"/>
      <c r="H58" s="162"/>
      <c r="I58" s="163"/>
    </row>
    <row r="59" spans="6:9">
      <c r="F59" s="161"/>
      <c r="G59" s="162"/>
      <c r="H59" s="162"/>
      <c r="I59" s="163"/>
    </row>
    <row r="60" spans="6:9">
      <c r="F60" s="161"/>
      <c r="G60" s="162"/>
      <c r="H60" s="162"/>
      <c r="I60" s="163"/>
    </row>
    <row r="61" spans="6:9">
      <c r="F61" s="161"/>
      <c r="G61" s="162"/>
      <c r="H61" s="162"/>
      <c r="I61" s="163"/>
    </row>
    <row r="62" spans="6:9">
      <c r="F62" s="161"/>
      <c r="G62" s="162"/>
      <c r="H62" s="162"/>
      <c r="I62" s="163"/>
    </row>
    <row r="63" spans="6:9">
      <c r="F63" s="161"/>
      <c r="G63" s="162"/>
      <c r="H63" s="162"/>
      <c r="I63" s="163"/>
    </row>
    <row r="64" spans="6:9">
      <c r="F64" s="161"/>
      <c r="G64" s="162"/>
      <c r="H64" s="162"/>
      <c r="I64" s="163"/>
    </row>
    <row r="65" spans="6:9">
      <c r="F65" s="161"/>
      <c r="G65" s="162"/>
      <c r="H65" s="162"/>
      <c r="I65" s="163"/>
    </row>
    <row r="66" spans="6:9">
      <c r="F66" s="161"/>
      <c r="G66" s="162"/>
      <c r="H66" s="162"/>
      <c r="I66" s="163"/>
    </row>
    <row r="67" spans="6:9">
      <c r="F67" s="161"/>
      <c r="G67" s="162"/>
      <c r="H67" s="162"/>
      <c r="I67" s="163"/>
    </row>
    <row r="68" spans="6:9">
      <c r="F68" s="161"/>
      <c r="G68" s="162"/>
      <c r="H68" s="162"/>
      <c r="I68" s="163"/>
    </row>
    <row r="69" spans="6:9">
      <c r="F69" s="161"/>
      <c r="G69" s="162"/>
      <c r="H69" s="162"/>
      <c r="I69" s="163"/>
    </row>
    <row r="70" spans="6:9">
      <c r="F70" s="161"/>
      <c r="G70" s="162"/>
      <c r="H70" s="162"/>
      <c r="I70" s="163"/>
    </row>
    <row r="71" spans="6:9">
      <c r="F71" s="161"/>
      <c r="G71" s="162"/>
      <c r="H71" s="162"/>
      <c r="I71" s="163"/>
    </row>
    <row r="72" spans="6:9">
      <c r="F72" s="161"/>
      <c r="G72" s="162"/>
      <c r="H72" s="162"/>
      <c r="I72" s="163"/>
    </row>
    <row r="73" spans="6:9">
      <c r="F73" s="161"/>
      <c r="G73" s="162"/>
      <c r="H73" s="162"/>
      <c r="I73" s="163"/>
    </row>
    <row r="74" spans="6:9">
      <c r="F74" s="161"/>
      <c r="G74" s="162"/>
      <c r="H74" s="162"/>
      <c r="I74" s="163"/>
    </row>
    <row r="75" spans="6:9">
      <c r="F75" s="161"/>
      <c r="G75" s="162"/>
      <c r="H75" s="162"/>
      <c r="I75" s="163"/>
    </row>
    <row r="76" spans="6:9">
      <c r="F76" s="161"/>
      <c r="G76" s="162"/>
      <c r="H76" s="162"/>
      <c r="I76" s="163"/>
    </row>
    <row r="77" spans="6:9">
      <c r="F77" s="161"/>
      <c r="G77" s="162"/>
      <c r="H77" s="162"/>
      <c r="I77" s="163"/>
    </row>
    <row r="78" spans="6:9">
      <c r="F78" s="161"/>
      <c r="G78" s="162"/>
      <c r="H78" s="162"/>
      <c r="I78" s="163"/>
    </row>
    <row r="79" spans="6:9">
      <c r="F79" s="161"/>
      <c r="G79" s="162"/>
      <c r="H79" s="162"/>
      <c r="I79" s="163"/>
    </row>
    <row r="80" spans="6:9">
      <c r="F80" s="161"/>
      <c r="G80" s="162"/>
      <c r="H80" s="162"/>
      <c r="I80" s="163"/>
    </row>
    <row r="81" spans="6:9">
      <c r="F81" s="161"/>
      <c r="G81" s="162"/>
      <c r="H81" s="162"/>
      <c r="I81" s="163"/>
    </row>
    <row r="82" spans="6:9">
      <c r="F82" s="161"/>
      <c r="G82" s="162"/>
      <c r="H82" s="162"/>
      <c r="I82" s="163"/>
    </row>
    <row r="83" spans="6:9">
      <c r="F83" s="161"/>
      <c r="G83" s="162"/>
      <c r="H83" s="162"/>
      <c r="I83" s="163"/>
    </row>
    <row r="84" spans="6:9">
      <c r="F84" s="161"/>
      <c r="G84" s="162"/>
      <c r="H84" s="162"/>
      <c r="I84" s="163"/>
    </row>
    <row r="85" spans="6:9">
      <c r="F85" s="161"/>
      <c r="G85" s="162"/>
      <c r="H85" s="162"/>
      <c r="I85" s="163"/>
    </row>
    <row r="86" spans="6:9">
      <c r="F86" s="161"/>
      <c r="G86" s="162"/>
      <c r="H86" s="162"/>
      <c r="I86" s="163"/>
    </row>
    <row r="87" spans="6:9">
      <c r="F87" s="161"/>
      <c r="G87" s="162"/>
      <c r="H87" s="162"/>
      <c r="I87" s="163"/>
    </row>
    <row r="88" spans="6:9">
      <c r="F88" s="161"/>
      <c r="G88" s="162"/>
      <c r="H88" s="162"/>
      <c r="I88" s="163"/>
    </row>
    <row r="89" spans="6:9">
      <c r="F89" s="161"/>
      <c r="G89" s="162"/>
      <c r="H89" s="162"/>
      <c r="I89" s="163"/>
    </row>
    <row r="90" spans="6:9">
      <c r="F90" s="161"/>
      <c r="G90" s="162"/>
      <c r="H90" s="162"/>
      <c r="I90" s="163"/>
    </row>
    <row r="91" spans="6:9">
      <c r="F91" s="161"/>
      <c r="G91" s="162"/>
      <c r="H91" s="162"/>
      <c r="I91" s="163"/>
    </row>
  </sheetData>
  <mergeCells count="4">
    <mergeCell ref="A1:B1"/>
    <mergeCell ref="A2:B2"/>
    <mergeCell ref="G2:I2"/>
    <mergeCell ref="H40:I4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75"/>
  <sheetViews>
    <sheetView showGridLines="0" showZeros="0" zoomScaleNormal="100" workbookViewId="0">
      <selection activeCell="A102" sqref="A102:IV104"/>
    </sheetView>
  </sheetViews>
  <sheetFormatPr defaultRowHeight="12.75"/>
  <cols>
    <col min="1" max="1" width="4.42578125" style="165" customWidth="1"/>
    <col min="2" max="2" width="11.5703125" style="165" customWidth="1"/>
    <col min="3" max="3" width="40.42578125" style="165" customWidth="1"/>
    <col min="4" max="4" width="5.5703125" style="165" customWidth="1"/>
    <col min="5" max="5" width="8.5703125" style="209" customWidth="1"/>
    <col min="6" max="6" width="9.85546875" style="165" customWidth="1"/>
    <col min="7" max="7" width="13.85546875" style="165" customWidth="1"/>
    <col min="8" max="11" width="9.140625" style="165"/>
    <col min="12" max="12" width="75.42578125" style="165" customWidth="1"/>
    <col min="13" max="13" width="45.28515625" style="165" customWidth="1"/>
    <col min="14" max="16384" width="9.140625" style="165"/>
  </cols>
  <sheetData>
    <row r="1" spans="1:104" ht="15.75">
      <c r="A1" s="164" t="s">
        <v>65</v>
      </c>
      <c r="B1" s="164"/>
      <c r="C1" s="164"/>
      <c r="D1" s="164"/>
      <c r="E1" s="164"/>
      <c r="F1" s="164"/>
      <c r="G1" s="164"/>
    </row>
    <row r="2" spans="1:104" ht="14.25" customHeight="1" thickBot="1">
      <c r="A2" s="166"/>
      <c r="B2" s="167"/>
      <c r="C2" s="168"/>
      <c r="D2" s="168"/>
      <c r="E2" s="169"/>
      <c r="F2" s="168"/>
      <c r="G2" s="168"/>
    </row>
    <row r="3" spans="1:104" ht="13.5" thickTop="1">
      <c r="A3" s="106" t="s">
        <v>49</v>
      </c>
      <c r="B3" s="107"/>
      <c r="C3" s="108" t="str">
        <f>CONCATENATE(cislostavby," ",nazevstavby)</f>
        <v>2012-1 Výstavba podporovaných bytů Vír</v>
      </c>
      <c r="D3" s="109"/>
      <c r="E3" s="170" t="s">
        <v>66</v>
      </c>
      <c r="F3" s="171" t="str">
        <f>Rekapitulace!H1</f>
        <v>R2</v>
      </c>
      <c r="G3" s="172"/>
    </row>
    <row r="4" spans="1:104" ht="13.5" thickBot="1">
      <c r="A4" s="173" t="s">
        <v>51</v>
      </c>
      <c r="B4" s="115"/>
      <c r="C4" s="116" t="str">
        <f>CONCATENATE(cisloobjektu," ",nazevobjektu)</f>
        <v>2 Změna užívání střediska-Výstavba tří byt.jednotek</v>
      </c>
      <c r="D4" s="117"/>
      <c r="E4" s="174" t="str">
        <f>Rekapitulace!G2</f>
        <v>Položkový rozpočet</v>
      </c>
      <c r="F4" s="175"/>
      <c r="G4" s="176"/>
    </row>
    <row r="5" spans="1:104" ht="13.5" thickTop="1">
      <c r="A5" s="177"/>
      <c r="B5" s="166"/>
      <c r="C5" s="166"/>
      <c r="D5" s="166"/>
      <c r="E5" s="178"/>
      <c r="F5" s="166"/>
      <c r="G5" s="179"/>
    </row>
    <row r="6" spans="1:104">
      <c r="A6" s="180" t="s">
        <v>67</v>
      </c>
      <c r="B6" s="181" t="s">
        <v>68</v>
      </c>
      <c r="C6" s="181" t="s">
        <v>69</v>
      </c>
      <c r="D6" s="181" t="s">
        <v>70</v>
      </c>
      <c r="E6" s="182" t="s">
        <v>71</v>
      </c>
      <c r="F6" s="181" t="s">
        <v>72</v>
      </c>
      <c r="G6" s="183" t="s">
        <v>73</v>
      </c>
    </row>
    <row r="7" spans="1:104">
      <c r="A7" s="184" t="s">
        <v>74</v>
      </c>
      <c r="B7" s="185" t="s">
        <v>83</v>
      </c>
      <c r="C7" s="186" t="s">
        <v>84</v>
      </c>
      <c r="D7" s="187"/>
      <c r="E7" s="188"/>
      <c r="F7" s="188"/>
      <c r="G7" s="189"/>
      <c r="H7" s="190"/>
      <c r="I7" s="190"/>
      <c r="O7" s="191">
        <v>1</v>
      </c>
    </row>
    <row r="8" spans="1:104">
      <c r="A8" s="192">
        <v>1</v>
      </c>
      <c r="B8" s="193" t="s">
        <v>85</v>
      </c>
      <c r="C8" s="194" t="s">
        <v>86</v>
      </c>
      <c r="D8" s="195" t="s">
        <v>87</v>
      </c>
      <c r="E8" s="196">
        <v>0.33300000000000002</v>
      </c>
      <c r="F8" s="196">
        <v>687</v>
      </c>
      <c r="G8" s="197">
        <f>E8*F8</f>
        <v>228.77100000000002</v>
      </c>
      <c r="O8" s="191">
        <v>2</v>
      </c>
      <c r="AA8" s="165">
        <v>1</v>
      </c>
      <c r="AB8" s="165">
        <v>1</v>
      </c>
      <c r="AC8" s="165">
        <v>1</v>
      </c>
      <c r="AZ8" s="165">
        <v>1</v>
      </c>
      <c r="BA8" s="165">
        <f>IF(AZ8=1,G8,0)</f>
        <v>228.77100000000002</v>
      </c>
      <c r="BB8" s="165">
        <f>IF(AZ8=2,G8,0)</f>
        <v>0</v>
      </c>
      <c r="BC8" s="165">
        <f>IF(AZ8=3,G8,0)</f>
        <v>0</v>
      </c>
      <c r="BD8" s="165">
        <f>IF(AZ8=4,G8,0)</f>
        <v>0</v>
      </c>
      <c r="BE8" s="165">
        <f>IF(AZ8=5,G8,0)</f>
        <v>0</v>
      </c>
      <c r="CA8" s="198">
        <v>1</v>
      </c>
      <c r="CB8" s="198">
        <v>1</v>
      </c>
      <c r="CZ8" s="165">
        <v>1.2800000000000001E-3</v>
      </c>
    </row>
    <row r="9" spans="1:104">
      <c r="A9" s="192">
        <v>2</v>
      </c>
      <c r="B9" s="193" t="s">
        <v>88</v>
      </c>
      <c r="C9" s="194" t="s">
        <v>89</v>
      </c>
      <c r="D9" s="195" t="s">
        <v>90</v>
      </c>
      <c r="E9" s="196">
        <v>500</v>
      </c>
      <c r="F9" s="196">
        <v>18.600000000000001</v>
      </c>
      <c r="G9" s="197">
        <f>E9*F9</f>
        <v>9300</v>
      </c>
      <c r="O9" s="191">
        <v>2</v>
      </c>
      <c r="AA9" s="165">
        <v>1</v>
      </c>
      <c r="AB9" s="165">
        <v>7</v>
      </c>
      <c r="AC9" s="165">
        <v>7</v>
      </c>
      <c r="AZ9" s="165">
        <v>1</v>
      </c>
      <c r="BA9" s="165">
        <f>IF(AZ9=1,G9,0)</f>
        <v>9300</v>
      </c>
      <c r="BB9" s="165">
        <f>IF(AZ9=2,G9,0)</f>
        <v>0</v>
      </c>
      <c r="BC9" s="165">
        <f>IF(AZ9=3,G9,0)</f>
        <v>0</v>
      </c>
      <c r="BD9" s="165">
        <f>IF(AZ9=4,G9,0)</f>
        <v>0</v>
      </c>
      <c r="BE9" s="165">
        <f>IF(AZ9=5,G9,0)</f>
        <v>0</v>
      </c>
      <c r="CA9" s="198">
        <v>1</v>
      </c>
      <c r="CB9" s="198">
        <v>7</v>
      </c>
      <c r="CZ9" s="165">
        <v>5.0000000000000002E-5</v>
      </c>
    </row>
    <row r="10" spans="1:104">
      <c r="A10" s="192">
        <v>3</v>
      </c>
      <c r="B10" s="193" t="s">
        <v>91</v>
      </c>
      <c r="C10" s="194" t="s">
        <v>92</v>
      </c>
      <c r="D10" s="195" t="s">
        <v>93</v>
      </c>
      <c r="E10" s="196">
        <v>19.308</v>
      </c>
      <c r="F10" s="196">
        <v>267.5</v>
      </c>
      <c r="G10" s="197">
        <f>E10*F10</f>
        <v>5164.8900000000003</v>
      </c>
      <c r="O10" s="191">
        <v>2</v>
      </c>
      <c r="AA10" s="165">
        <v>1</v>
      </c>
      <c r="AB10" s="165">
        <v>1</v>
      </c>
      <c r="AC10" s="165">
        <v>1</v>
      </c>
      <c r="AZ10" s="165">
        <v>1</v>
      </c>
      <c r="BA10" s="165">
        <f>IF(AZ10=1,G10,0)</f>
        <v>5164.8900000000003</v>
      </c>
      <c r="BB10" s="165">
        <f>IF(AZ10=2,G10,0)</f>
        <v>0</v>
      </c>
      <c r="BC10" s="165">
        <f>IF(AZ10=3,G10,0)</f>
        <v>0</v>
      </c>
      <c r="BD10" s="165">
        <f>IF(AZ10=4,G10,0)</f>
        <v>0</v>
      </c>
      <c r="BE10" s="165">
        <f>IF(AZ10=5,G10,0)</f>
        <v>0</v>
      </c>
      <c r="CA10" s="198">
        <v>1</v>
      </c>
      <c r="CB10" s="198">
        <v>1</v>
      </c>
      <c r="CZ10" s="165">
        <v>1.17E-3</v>
      </c>
    </row>
    <row r="11" spans="1:104">
      <c r="A11" s="192">
        <v>4</v>
      </c>
      <c r="B11" s="193" t="s">
        <v>94</v>
      </c>
      <c r="C11" s="194" t="s">
        <v>95</v>
      </c>
      <c r="D11" s="195" t="s">
        <v>93</v>
      </c>
      <c r="E11" s="196">
        <v>1.8</v>
      </c>
      <c r="F11" s="196">
        <v>50.3</v>
      </c>
      <c r="G11" s="197">
        <f>E11*F11</f>
        <v>90.539999999999992</v>
      </c>
      <c r="O11" s="191">
        <v>2</v>
      </c>
      <c r="AA11" s="165">
        <v>1</v>
      </c>
      <c r="AB11" s="165">
        <v>1</v>
      </c>
      <c r="AC11" s="165">
        <v>1</v>
      </c>
      <c r="AZ11" s="165">
        <v>1</v>
      </c>
      <c r="BA11" s="165">
        <f>IF(AZ11=1,G11,0)</f>
        <v>90.539999999999992</v>
      </c>
      <c r="BB11" s="165">
        <f>IF(AZ11=2,G11,0)</f>
        <v>0</v>
      </c>
      <c r="BC11" s="165">
        <f>IF(AZ11=3,G11,0)</f>
        <v>0</v>
      </c>
      <c r="BD11" s="165">
        <f>IF(AZ11=4,G11,0)</f>
        <v>0</v>
      </c>
      <c r="BE11" s="165">
        <f>IF(AZ11=5,G11,0)</f>
        <v>0</v>
      </c>
      <c r="CA11" s="198">
        <v>1</v>
      </c>
      <c r="CB11" s="198">
        <v>1</v>
      </c>
      <c r="CZ11" s="165">
        <v>0</v>
      </c>
    </row>
    <row r="12" spans="1:104">
      <c r="A12" s="192">
        <v>5</v>
      </c>
      <c r="B12" s="193" t="s">
        <v>96</v>
      </c>
      <c r="C12" s="194" t="s">
        <v>97</v>
      </c>
      <c r="D12" s="195" t="s">
        <v>98</v>
      </c>
      <c r="E12" s="196">
        <v>1</v>
      </c>
      <c r="F12" s="196">
        <v>35.9</v>
      </c>
      <c r="G12" s="197">
        <f>E12*F12</f>
        <v>35.9</v>
      </c>
      <c r="O12" s="191">
        <v>2</v>
      </c>
      <c r="AA12" s="165">
        <v>1</v>
      </c>
      <c r="AB12" s="165">
        <v>1</v>
      </c>
      <c r="AC12" s="165">
        <v>1</v>
      </c>
      <c r="AZ12" s="165">
        <v>1</v>
      </c>
      <c r="BA12" s="165">
        <f>IF(AZ12=1,G12,0)</f>
        <v>35.9</v>
      </c>
      <c r="BB12" s="165">
        <f>IF(AZ12=2,G12,0)</f>
        <v>0</v>
      </c>
      <c r="BC12" s="165">
        <f>IF(AZ12=3,G12,0)</f>
        <v>0</v>
      </c>
      <c r="BD12" s="165">
        <f>IF(AZ12=4,G12,0)</f>
        <v>0</v>
      </c>
      <c r="BE12" s="165">
        <f>IF(AZ12=5,G12,0)</f>
        <v>0</v>
      </c>
      <c r="CA12" s="198">
        <v>1</v>
      </c>
      <c r="CB12" s="198">
        <v>1</v>
      </c>
      <c r="CZ12" s="165">
        <v>0</v>
      </c>
    </row>
    <row r="13" spans="1:104">
      <c r="A13" s="192">
        <v>6</v>
      </c>
      <c r="B13" s="193" t="s">
        <v>99</v>
      </c>
      <c r="C13" s="194" t="s">
        <v>100</v>
      </c>
      <c r="D13" s="195" t="s">
        <v>98</v>
      </c>
      <c r="E13" s="196">
        <v>2</v>
      </c>
      <c r="F13" s="196">
        <v>71.900000000000006</v>
      </c>
      <c r="G13" s="197">
        <f>E13*F13</f>
        <v>143.80000000000001</v>
      </c>
      <c r="O13" s="191">
        <v>2</v>
      </c>
      <c r="AA13" s="165">
        <v>1</v>
      </c>
      <c r="AB13" s="165">
        <v>1</v>
      </c>
      <c r="AC13" s="165">
        <v>1</v>
      </c>
      <c r="AZ13" s="165">
        <v>1</v>
      </c>
      <c r="BA13" s="165">
        <f>IF(AZ13=1,G13,0)</f>
        <v>143.80000000000001</v>
      </c>
      <c r="BB13" s="165">
        <f>IF(AZ13=2,G13,0)</f>
        <v>0</v>
      </c>
      <c r="BC13" s="165">
        <f>IF(AZ13=3,G13,0)</f>
        <v>0</v>
      </c>
      <c r="BD13" s="165">
        <f>IF(AZ13=4,G13,0)</f>
        <v>0</v>
      </c>
      <c r="BE13" s="165">
        <f>IF(AZ13=5,G13,0)</f>
        <v>0</v>
      </c>
      <c r="CA13" s="198">
        <v>1</v>
      </c>
      <c r="CB13" s="198">
        <v>1</v>
      </c>
      <c r="CZ13" s="165">
        <v>0</v>
      </c>
    </row>
    <row r="14" spans="1:104">
      <c r="A14" s="192">
        <v>7</v>
      </c>
      <c r="B14" s="193" t="s">
        <v>101</v>
      </c>
      <c r="C14" s="194" t="s">
        <v>102</v>
      </c>
      <c r="D14" s="195" t="s">
        <v>98</v>
      </c>
      <c r="E14" s="196">
        <v>3</v>
      </c>
      <c r="F14" s="196">
        <v>17.2</v>
      </c>
      <c r="G14" s="197">
        <f>E14*F14</f>
        <v>51.599999999999994</v>
      </c>
      <c r="O14" s="191">
        <v>2</v>
      </c>
      <c r="AA14" s="165">
        <v>1</v>
      </c>
      <c r="AB14" s="165">
        <v>7</v>
      </c>
      <c r="AC14" s="165">
        <v>7</v>
      </c>
      <c r="AZ14" s="165">
        <v>1</v>
      </c>
      <c r="BA14" s="165">
        <f>IF(AZ14=1,G14,0)</f>
        <v>51.599999999999994</v>
      </c>
      <c r="BB14" s="165">
        <f>IF(AZ14=2,G14,0)</f>
        <v>0</v>
      </c>
      <c r="BC14" s="165">
        <f>IF(AZ14=3,G14,0)</f>
        <v>0</v>
      </c>
      <c r="BD14" s="165">
        <f>IF(AZ14=4,G14,0)</f>
        <v>0</v>
      </c>
      <c r="BE14" s="165">
        <f>IF(AZ14=5,G14,0)</f>
        <v>0</v>
      </c>
      <c r="CA14" s="198">
        <v>1</v>
      </c>
      <c r="CB14" s="198">
        <v>7</v>
      </c>
      <c r="CZ14" s="165">
        <v>0</v>
      </c>
    </row>
    <row r="15" spans="1:104">
      <c r="A15" s="192">
        <v>8</v>
      </c>
      <c r="B15" s="193" t="s">
        <v>103</v>
      </c>
      <c r="C15" s="194" t="s">
        <v>104</v>
      </c>
      <c r="D15" s="195" t="s">
        <v>98</v>
      </c>
      <c r="E15" s="196">
        <v>3</v>
      </c>
      <c r="F15" s="196">
        <v>11.6</v>
      </c>
      <c r="G15" s="197">
        <f>E15*F15</f>
        <v>34.799999999999997</v>
      </c>
      <c r="O15" s="191">
        <v>2</v>
      </c>
      <c r="AA15" s="165">
        <v>1</v>
      </c>
      <c r="AB15" s="165">
        <v>1</v>
      </c>
      <c r="AC15" s="165">
        <v>1</v>
      </c>
      <c r="AZ15" s="165">
        <v>1</v>
      </c>
      <c r="BA15" s="165">
        <f>IF(AZ15=1,G15,0)</f>
        <v>34.799999999999997</v>
      </c>
      <c r="BB15" s="165">
        <f>IF(AZ15=2,G15,0)</f>
        <v>0</v>
      </c>
      <c r="BC15" s="165">
        <f>IF(AZ15=3,G15,0)</f>
        <v>0</v>
      </c>
      <c r="BD15" s="165">
        <f>IF(AZ15=4,G15,0)</f>
        <v>0</v>
      </c>
      <c r="BE15" s="165">
        <f>IF(AZ15=5,G15,0)</f>
        <v>0</v>
      </c>
      <c r="CA15" s="198">
        <v>1</v>
      </c>
      <c r="CB15" s="198">
        <v>1</v>
      </c>
      <c r="CZ15" s="165">
        <v>0</v>
      </c>
    </row>
    <row r="16" spans="1:104">
      <c r="A16" s="192">
        <v>9</v>
      </c>
      <c r="B16" s="193" t="s">
        <v>105</v>
      </c>
      <c r="C16" s="194" t="s">
        <v>106</v>
      </c>
      <c r="D16" s="195" t="s">
        <v>107</v>
      </c>
      <c r="E16" s="196">
        <v>2.7319580000000001</v>
      </c>
      <c r="F16" s="196">
        <v>217</v>
      </c>
      <c r="G16" s="197">
        <f>E16*F16</f>
        <v>592.83488599999998</v>
      </c>
      <c r="O16" s="191">
        <v>2</v>
      </c>
      <c r="AA16" s="165">
        <v>8</v>
      </c>
      <c r="AB16" s="165">
        <v>0</v>
      </c>
      <c r="AC16" s="165">
        <v>3</v>
      </c>
      <c r="AZ16" s="165">
        <v>1</v>
      </c>
      <c r="BA16" s="165">
        <f>IF(AZ16=1,G16,0)</f>
        <v>592.83488599999998</v>
      </c>
      <c r="BB16" s="165">
        <f>IF(AZ16=2,G16,0)</f>
        <v>0</v>
      </c>
      <c r="BC16" s="165">
        <f>IF(AZ16=3,G16,0)</f>
        <v>0</v>
      </c>
      <c r="BD16" s="165">
        <f>IF(AZ16=4,G16,0)</f>
        <v>0</v>
      </c>
      <c r="BE16" s="165">
        <f>IF(AZ16=5,G16,0)</f>
        <v>0</v>
      </c>
      <c r="CA16" s="198">
        <v>8</v>
      </c>
      <c r="CB16" s="198">
        <v>0</v>
      </c>
      <c r="CZ16" s="165">
        <v>0</v>
      </c>
    </row>
    <row r="17" spans="1:104">
      <c r="A17" s="192">
        <v>10</v>
      </c>
      <c r="B17" s="193" t="s">
        <v>108</v>
      </c>
      <c r="C17" s="194" t="s">
        <v>109</v>
      </c>
      <c r="D17" s="195" t="s">
        <v>98</v>
      </c>
      <c r="E17" s="196">
        <v>2</v>
      </c>
      <c r="F17" s="196">
        <v>3000</v>
      </c>
      <c r="G17" s="197">
        <f>E17*F17</f>
        <v>6000</v>
      </c>
      <c r="O17" s="191">
        <v>2</v>
      </c>
      <c r="AA17" s="165">
        <v>1</v>
      </c>
      <c r="AB17" s="165">
        <v>1</v>
      </c>
      <c r="AC17" s="165">
        <v>1</v>
      </c>
      <c r="AZ17" s="165">
        <v>1</v>
      </c>
      <c r="BA17" s="165">
        <f>IF(AZ17=1,G17,0)</f>
        <v>6000</v>
      </c>
      <c r="BB17" s="165">
        <f>IF(AZ17=2,G17,0)</f>
        <v>0</v>
      </c>
      <c r="BC17" s="165">
        <f>IF(AZ17=3,G17,0)</f>
        <v>0</v>
      </c>
      <c r="BD17" s="165">
        <f>IF(AZ17=4,G17,0)</f>
        <v>0</v>
      </c>
      <c r="BE17" s="165">
        <f>IF(AZ17=5,G17,0)</f>
        <v>0</v>
      </c>
      <c r="CA17" s="198">
        <v>1</v>
      </c>
      <c r="CB17" s="198">
        <v>1</v>
      </c>
      <c r="CZ17" s="165">
        <v>0</v>
      </c>
    </row>
    <row r="18" spans="1:104">
      <c r="A18" s="199"/>
      <c r="B18" s="200" t="s">
        <v>76</v>
      </c>
      <c r="C18" s="201" t="str">
        <f>CONCATENATE(B7," ",C7)</f>
        <v>96 Bourání konstrukcí</v>
      </c>
      <c r="D18" s="202"/>
      <c r="E18" s="203"/>
      <c r="F18" s="204"/>
      <c r="G18" s="205">
        <f>SUM(G7:G17)</f>
        <v>21643.135886</v>
      </c>
      <c r="O18" s="191">
        <v>4</v>
      </c>
      <c r="BA18" s="206">
        <f>SUM(BA7:BA17)</f>
        <v>21643.135886</v>
      </c>
      <c r="BB18" s="206">
        <f>SUM(BB7:BB17)</f>
        <v>0</v>
      </c>
      <c r="BC18" s="206">
        <f>SUM(BC7:BC17)</f>
        <v>0</v>
      </c>
      <c r="BD18" s="206">
        <f>SUM(BD7:BD17)</f>
        <v>0</v>
      </c>
      <c r="BE18" s="206">
        <f>SUM(BE7:BE17)</f>
        <v>0</v>
      </c>
    </row>
    <row r="19" spans="1:104">
      <c r="A19" s="184" t="s">
        <v>74</v>
      </c>
      <c r="B19" s="185" t="s">
        <v>110</v>
      </c>
      <c r="C19" s="186" t="s">
        <v>111</v>
      </c>
      <c r="D19" s="187"/>
      <c r="E19" s="188"/>
      <c r="F19" s="188"/>
      <c r="G19" s="189"/>
      <c r="H19" s="190"/>
      <c r="I19" s="190"/>
      <c r="O19" s="191">
        <v>1</v>
      </c>
    </row>
    <row r="20" spans="1:104">
      <c r="A20" s="192">
        <v>11</v>
      </c>
      <c r="B20" s="193" t="s">
        <v>112</v>
      </c>
      <c r="C20" s="194" t="s">
        <v>113</v>
      </c>
      <c r="D20" s="195" t="s">
        <v>98</v>
      </c>
      <c r="E20" s="196">
        <v>21</v>
      </c>
      <c r="F20" s="196">
        <v>139</v>
      </c>
      <c r="G20" s="197">
        <f>E20*F20</f>
        <v>2919</v>
      </c>
      <c r="O20" s="191">
        <v>2</v>
      </c>
      <c r="AA20" s="165">
        <v>1</v>
      </c>
      <c r="AB20" s="165">
        <v>1</v>
      </c>
      <c r="AC20" s="165">
        <v>1</v>
      </c>
      <c r="AZ20" s="165">
        <v>1</v>
      </c>
      <c r="BA20" s="165">
        <f>IF(AZ20=1,G20,0)</f>
        <v>2919</v>
      </c>
      <c r="BB20" s="165">
        <f>IF(AZ20=2,G20,0)</f>
        <v>0</v>
      </c>
      <c r="BC20" s="165">
        <f>IF(AZ20=3,G20,0)</f>
        <v>0</v>
      </c>
      <c r="BD20" s="165">
        <f>IF(AZ20=4,G20,0)</f>
        <v>0</v>
      </c>
      <c r="BE20" s="165">
        <f>IF(AZ20=5,G20,0)</f>
        <v>0</v>
      </c>
      <c r="CA20" s="198">
        <v>1</v>
      </c>
      <c r="CB20" s="198">
        <v>1</v>
      </c>
      <c r="CZ20" s="165">
        <v>4.8999999999999998E-4</v>
      </c>
    </row>
    <row r="21" spans="1:104">
      <c r="A21" s="199"/>
      <c r="B21" s="200" t="s">
        <v>76</v>
      </c>
      <c r="C21" s="201" t="str">
        <f>CONCATENATE(B19," ",C19)</f>
        <v>97 Prorážení otvorů</v>
      </c>
      <c r="D21" s="202"/>
      <c r="E21" s="203"/>
      <c r="F21" s="204"/>
      <c r="G21" s="205">
        <f>SUM(G19:G20)</f>
        <v>2919</v>
      </c>
      <c r="O21" s="191">
        <v>4</v>
      </c>
      <c r="BA21" s="206">
        <f>SUM(BA19:BA20)</f>
        <v>2919</v>
      </c>
      <c r="BB21" s="206">
        <f>SUM(BB19:BB20)</f>
        <v>0</v>
      </c>
      <c r="BC21" s="206">
        <f>SUM(BC19:BC20)</f>
        <v>0</v>
      </c>
      <c r="BD21" s="206">
        <f>SUM(BD19:BD20)</f>
        <v>0</v>
      </c>
      <c r="BE21" s="206">
        <f>SUM(BE19:BE20)</f>
        <v>0</v>
      </c>
    </row>
    <row r="22" spans="1:104">
      <c r="A22" s="184" t="s">
        <v>74</v>
      </c>
      <c r="B22" s="185" t="s">
        <v>114</v>
      </c>
      <c r="C22" s="186" t="s">
        <v>115</v>
      </c>
      <c r="D22" s="187"/>
      <c r="E22" s="188"/>
      <c r="F22" s="188"/>
      <c r="G22" s="189"/>
      <c r="H22" s="190"/>
      <c r="I22" s="190"/>
      <c r="O22" s="191">
        <v>1</v>
      </c>
    </row>
    <row r="23" spans="1:104">
      <c r="A23" s="192">
        <v>12</v>
      </c>
      <c r="B23" s="193" t="s">
        <v>116</v>
      </c>
      <c r="C23" s="194" t="s">
        <v>117</v>
      </c>
      <c r="D23" s="195" t="s">
        <v>93</v>
      </c>
      <c r="E23" s="196">
        <v>75.09</v>
      </c>
      <c r="F23" s="196">
        <v>72.7</v>
      </c>
      <c r="G23" s="197">
        <f>E23*F23</f>
        <v>5459.0430000000006</v>
      </c>
      <c r="O23" s="191">
        <v>2</v>
      </c>
      <c r="AA23" s="165">
        <v>1</v>
      </c>
      <c r="AB23" s="165">
        <v>1</v>
      </c>
      <c r="AC23" s="165">
        <v>1</v>
      </c>
      <c r="AZ23" s="165">
        <v>1</v>
      </c>
      <c r="BA23" s="165">
        <f>IF(AZ23=1,G23,0)</f>
        <v>5459.0430000000006</v>
      </c>
      <c r="BB23" s="165">
        <f>IF(AZ23=2,G23,0)</f>
        <v>0</v>
      </c>
      <c r="BC23" s="165">
        <f>IF(AZ23=3,G23,0)</f>
        <v>0</v>
      </c>
      <c r="BD23" s="165">
        <f>IF(AZ23=4,G23,0)</f>
        <v>0</v>
      </c>
      <c r="BE23" s="165">
        <f>IF(AZ23=5,G23,0)</f>
        <v>0</v>
      </c>
      <c r="CA23" s="198">
        <v>1</v>
      </c>
      <c r="CB23" s="198">
        <v>1</v>
      </c>
      <c r="CZ23" s="165">
        <v>4.0000000000000003E-5</v>
      </c>
    </row>
    <row r="24" spans="1:104">
      <c r="A24" s="199"/>
      <c r="B24" s="200" t="s">
        <v>76</v>
      </c>
      <c r="C24" s="201" t="str">
        <f>CONCATENATE(B22," ",C22)</f>
        <v>95 Dokončovací konstrukce na pozemních stavbách</v>
      </c>
      <c r="D24" s="202"/>
      <c r="E24" s="203"/>
      <c r="F24" s="204"/>
      <c r="G24" s="205">
        <f>SUM(G22:G23)</f>
        <v>5459.0430000000006</v>
      </c>
      <c r="O24" s="191">
        <v>4</v>
      </c>
      <c r="BA24" s="206">
        <f>SUM(BA22:BA23)</f>
        <v>5459.0430000000006</v>
      </c>
      <c r="BB24" s="206">
        <f>SUM(BB22:BB23)</f>
        <v>0</v>
      </c>
      <c r="BC24" s="206">
        <f>SUM(BC22:BC23)</f>
        <v>0</v>
      </c>
      <c r="BD24" s="206">
        <f>SUM(BD22:BD23)</f>
        <v>0</v>
      </c>
      <c r="BE24" s="206">
        <f>SUM(BE22:BE23)</f>
        <v>0</v>
      </c>
    </row>
    <row r="25" spans="1:104">
      <c r="A25" s="184" t="s">
        <v>74</v>
      </c>
      <c r="B25" s="185" t="s">
        <v>118</v>
      </c>
      <c r="C25" s="186" t="s">
        <v>119</v>
      </c>
      <c r="D25" s="187"/>
      <c r="E25" s="188"/>
      <c r="F25" s="188"/>
      <c r="G25" s="189"/>
      <c r="H25" s="190"/>
      <c r="I25" s="190"/>
      <c r="O25" s="191">
        <v>1</v>
      </c>
    </row>
    <row r="26" spans="1:104" ht="22.5">
      <c r="A26" s="192">
        <v>13</v>
      </c>
      <c r="B26" s="193" t="s">
        <v>120</v>
      </c>
      <c r="C26" s="194" t="s">
        <v>121</v>
      </c>
      <c r="D26" s="195" t="s">
        <v>93</v>
      </c>
      <c r="E26" s="196">
        <v>5.9053000000000004</v>
      </c>
      <c r="F26" s="196">
        <v>1036</v>
      </c>
      <c r="G26" s="197">
        <f>E26*F26</f>
        <v>6117.8908000000001</v>
      </c>
      <c r="O26" s="191">
        <v>2</v>
      </c>
      <c r="AA26" s="165">
        <v>1</v>
      </c>
      <c r="AB26" s="165">
        <v>1</v>
      </c>
      <c r="AC26" s="165">
        <v>1</v>
      </c>
      <c r="AZ26" s="165">
        <v>1</v>
      </c>
      <c r="BA26" s="165">
        <f>IF(AZ26=1,G26,0)</f>
        <v>6117.8908000000001</v>
      </c>
      <c r="BB26" s="165">
        <f>IF(AZ26=2,G26,0)</f>
        <v>0</v>
      </c>
      <c r="BC26" s="165">
        <f>IF(AZ26=3,G26,0)</f>
        <v>0</v>
      </c>
      <c r="BD26" s="165">
        <f>IF(AZ26=4,G26,0)</f>
        <v>0</v>
      </c>
      <c r="BE26" s="165">
        <f>IF(AZ26=5,G26,0)</f>
        <v>0</v>
      </c>
      <c r="CA26" s="198">
        <v>1</v>
      </c>
      <c r="CB26" s="198">
        <v>1</v>
      </c>
      <c r="CZ26" s="165">
        <v>0.59209999999984597</v>
      </c>
    </row>
    <row r="27" spans="1:104">
      <c r="A27" s="192">
        <v>14</v>
      </c>
      <c r="B27" s="193" t="s">
        <v>122</v>
      </c>
      <c r="C27" s="194" t="s">
        <v>123</v>
      </c>
      <c r="D27" s="195" t="s">
        <v>107</v>
      </c>
      <c r="E27" s="196">
        <v>0.06</v>
      </c>
      <c r="F27" s="196">
        <v>29190</v>
      </c>
      <c r="G27" s="197">
        <f>E27*F27</f>
        <v>1751.3999999999999</v>
      </c>
      <c r="O27" s="191">
        <v>2</v>
      </c>
      <c r="AA27" s="165">
        <v>1</v>
      </c>
      <c r="AB27" s="165">
        <v>1</v>
      </c>
      <c r="AC27" s="165">
        <v>1</v>
      </c>
      <c r="AZ27" s="165">
        <v>1</v>
      </c>
      <c r="BA27" s="165">
        <f>IF(AZ27=1,G27,0)</f>
        <v>1751.3999999999999</v>
      </c>
      <c r="BB27" s="165">
        <f>IF(AZ27=2,G27,0)</f>
        <v>0</v>
      </c>
      <c r="BC27" s="165">
        <f>IF(AZ27=3,G27,0)</f>
        <v>0</v>
      </c>
      <c r="BD27" s="165">
        <f>IF(AZ27=4,G27,0)</f>
        <v>0</v>
      </c>
      <c r="BE27" s="165">
        <f>IF(AZ27=5,G27,0)</f>
        <v>0</v>
      </c>
      <c r="CA27" s="198">
        <v>1</v>
      </c>
      <c r="CB27" s="198">
        <v>1</v>
      </c>
      <c r="CZ27" s="165">
        <v>1.0249100000000899</v>
      </c>
    </row>
    <row r="28" spans="1:104" ht="22.5">
      <c r="A28" s="192">
        <v>15</v>
      </c>
      <c r="B28" s="193" t="s">
        <v>124</v>
      </c>
      <c r="C28" s="194" t="s">
        <v>125</v>
      </c>
      <c r="D28" s="195" t="s">
        <v>87</v>
      </c>
      <c r="E28" s="196">
        <v>2.948</v>
      </c>
      <c r="F28" s="196">
        <v>4670</v>
      </c>
      <c r="G28" s="197">
        <f>E28*F28</f>
        <v>13767.16</v>
      </c>
      <c r="O28" s="191">
        <v>2</v>
      </c>
      <c r="AA28" s="165">
        <v>1</v>
      </c>
      <c r="AB28" s="165">
        <v>1</v>
      </c>
      <c r="AC28" s="165">
        <v>1</v>
      </c>
      <c r="AZ28" s="165">
        <v>1</v>
      </c>
      <c r="BA28" s="165">
        <f>IF(AZ28=1,G28,0)</f>
        <v>13767.16</v>
      </c>
      <c r="BB28" s="165">
        <f>IF(AZ28=2,G28,0)</f>
        <v>0</v>
      </c>
      <c r="BC28" s="165">
        <f>IF(AZ28=3,G28,0)</f>
        <v>0</v>
      </c>
      <c r="BD28" s="165">
        <f>IF(AZ28=4,G28,0)</f>
        <v>0</v>
      </c>
      <c r="BE28" s="165">
        <f>IF(AZ28=5,G28,0)</f>
        <v>0</v>
      </c>
      <c r="CA28" s="198">
        <v>1</v>
      </c>
      <c r="CB28" s="198">
        <v>1</v>
      </c>
      <c r="CZ28" s="165">
        <v>1.7531600000002101</v>
      </c>
    </row>
    <row r="29" spans="1:104">
      <c r="A29" s="192">
        <v>16</v>
      </c>
      <c r="B29" s="193" t="s">
        <v>126</v>
      </c>
      <c r="C29" s="194" t="s">
        <v>127</v>
      </c>
      <c r="D29" s="195" t="s">
        <v>93</v>
      </c>
      <c r="E29" s="196">
        <v>3.2</v>
      </c>
      <c r="F29" s="196">
        <v>651</v>
      </c>
      <c r="G29" s="197">
        <f>E29*F29</f>
        <v>2083.2000000000003</v>
      </c>
      <c r="O29" s="191">
        <v>2</v>
      </c>
      <c r="AA29" s="165">
        <v>1</v>
      </c>
      <c r="AB29" s="165">
        <v>1</v>
      </c>
      <c r="AC29" s="165">
        <v>1</v>
      </c>
      <c r="AZ29" s="165">
        <v>1</v>
      </c>
      <c r="BA29" s="165">
        <f>IF(AZ29=1,G29,0)</f>
        <v>2083.2000000000003</v>
      </c>
      <c r="BB29" s="165">
        <f>IF(AZ29=2,G29,0)</f>
        <v>0</v>
      </c>
      <c r="BC29" s="165">
        <f>IF(AZ29=3,G29,0)</f>
        <v>0</v>
      </c>
      <c r="BD29" s="165">
        <f>IF(AZ29=4,G29,0)</f>
        <v>0</v>
      </c>
      <c r="BE29" s="165">
        <f>IF(AZ29=5,G29,0)</f>
        <v>0</v>
      </c>
      <c r="CA29" s="198">
        <v>1</v>
      </c>
      <c r="CB29" s="198">
        <v>1</v>
      </c>
      <c r="CZ29" s="165">
        <v>0.272129999999834</v>
      </c>
    </row>
    <row r="30" spans="1:104">
      <c r="A30" s="192">
        <v>17</v>
      </c>
      <c r="B30" s="193" t="s">
        <v>128</v>
      </c>
      <c r="C30" s="194" t="s">
        <v>129</v>
      </c>
      <c r="D30" s="195" t="s">
        <v>93</v>
      </c>
      <c r="E30" s="196">
        <v>17.264199999999999</v>
      </c>
      <c r="F30" s="196">
        <v>1036</v>
      </c>
      <c r="G30" s="197">
        <f>E30*F30</f>
        <v>17885.711199999998</v>
      </c>
      <c r="O30" s="191">
        <v>2</v>
      </c>
      <c r="AA30" s="165">
        <v>1</v>
      </c>
      <c r="AB30" s="165">
        <v>1</v>
      </c>
      <c r="AC30" s="165">
        <v>1</v>
      </c>
      <c r="AZ30" s="165">
        <v>1</v>
      </c>
      <c r="BA30" s="165">
        <f>IF(AZ30=1,G30,0)</f>
        <v>17885.711199999998</v>
      </c>
      <c r="BB30" s="165">
        <f>IF(AZ30=2,G30,0)</f>
        <v>0</v>
      </c>
      <c r="BC30" s="165">
        <f>IF(AZ30=3,G30,0)</f>
        <v>0</v>
      </c>
      <c r="BD30" s="165">
        <f>IF(AZ30=4,G30,0)</f>
        <v>0</v>
      </c>
      <c r="BE30" s="165">
        <f>IF(AZ30=5,G30,0)</f>
        <v>0</v>
      </c>
      <c r="CA30" s="198">
        <v>1</v>
      </c>
      <c r="CB30" s="198">
        <v>1</v>
      </c>
      <c r="CZ30" s="165">
        <v>4.5020000000022299E-2</v>
      </c>
    </row>
    <row r="31" spans="1:104">
      <c r="A31" s="192">
        <v>18</v>
      </c>
      <c r="B31" s="193" t="s">
        <v>130</v>
      </c>
      <c r="C31" s="194" t="s">
        <v>131</v>
      </c>
      <c r="D31" s="195" t="s">
        <v>93</v>
      </c>
      <c r="E31" s="196">
        <v>9.6270000000000007</v>
      </c>
      <c r="F31" s="196">
        <v>1234</v>
      </c>
      <c r="G31" s="197">
        <f>E31*F31</f>
        <v>11879.718000000001</v>
      </c>
      <c r="O31" s="191">
        <v>2</v>
      </c>
      <c r="AA31" s="165">
        <v>1</v>
      </c>
      <c r="AB31" s="165">
        <v>1</v>
      </c>
      <c r="AC31" s="165">
        <v>1</v>
      </c>
      <c r="AZ31" s="165">
        <v>1</v>
      </c>
      <c r="BA31" s="165">
        <f>IF(AZ31=1,G31,0)</f>
        <v>11879.718000000001</v>
      </c>
      <c r="BB31" s="165">
        <f>IF(AZ31=2,G31,0)</f>
        <v>0</v>
      </c>
      <c r="BC31" s="165">
        <f>IF(AZ31=3,G31,0)</f>
        <v>0</v>
      </c>
      <c r="BD31" s="165">
        <f>IF(AZ31=4,G31,0)</f>
        <v>0</v>
      </c>
      <c r="BE31" s="165">
        <f>IF(AZ31=5,G31,0)</f>
        <v>0</v>
      </c>
      <c r="CA31" s="198">
        <v>1</v>
      </c>
      <c r="CB31" s="198">
        <v>1</v>
      </c>
      <c r="CZ31" s="165">
        <v>4.5439999999984999E-2</v>
      </c>
    </row>
    <row r="32" spans="1:104">
      <c r="A32" s="192">
        <v>19</v>
      </c>
      <c r="B32" s="193" t="s">
        <v>132</v>
      </c>
      <c r="C32" s="194" t="s">
        <v>133</v>
      </c>
      <c r="D32" s="195" t="s">
        <v>93</v>
      </c>
      <c r="E32" s="196">
        <v>22.1691</v>
      </c>
      <c r="F32" s="196">
        <v>1165</v>
      </c>
      <c r="G32" s="197">
        <f>E32*F32</f>
        <v>25827.001499999998</v>
      </c>
      <c r="O32" s="191">
        <v>2</v>
      </c>
      <c r="AA32" s="165">
        <v>1</v>
      </c>
      <c r="AB32" s="165">
        <v>1</v>
      </c>
      <c r="AC32" s="165">
        <v>1</v>
      </c>
      <c r="AZ32" s="165">
        <v>1</v>
      </c>
      <c r="BA32" s="165">
        <f>IF(AZ32=1,G32,0)</f>
        <v>25827.001499999998</v>
      </c>
      <c r="BB32" s="165">
        <f>IF(AZ32=2,G32,0)</f>
        <v>0</v>
      </c>
      <c r="BC32" s="165">
        <f>IF(AZ32=3,G32,0)</f>
        <v>0</v>
      </c>
      <c r="BD32" s="165">
        <f>IF(AZ32=4,G32,0)</f>
        <v>0</v>
      </c>
      <c r="BE32" s="165">
        <f>IF(AZ32=5,G32,0)</f>
        <v>0</v>
      </c>
      <c r="CA32" s="198">
        <v>1</v>
      </c>
      <c r="CB32" s="198">
        <v>1</v>
      </c>
      <c r="CZ32" s="165">
        <v>4.72899999999754E-2</v>
      </c>
    </row>
    <row r="33" spans="1:104">
      <c r="A33" s="192">
        <v>20</v>
      </c>
      <c r="B33" s="193" t="s">
        <v>134</v>
      </c>
      <c r="C33" s="194" t="s">
        <v>135</v>
      </c>
      <c r="D33" s="195" t="s">
        <v>93</v>
      </c>
      <c r="E33" s="196">
        <v>34.176499999999997</v>
      </c>
      <c r="F33" s="196">
        <v>1362</v>
      </c>
      <c r="G33" s="197">
        <f>E33*F33</f>
        <v>46548.392999999996</v>
      </c>
      <c r="O33" s="191">
        <v>2</v>
      </c>
      <c r="AA33" s="165">
        <v>1</v>
      </c>
      <c r="AB33" s="165">
        <v>1</v>
      </c>
      <c r="AC33" s="165">
        <v>1</v>
      </c>
      <c r="AZ33" s="165">
        <v>1</v>
      </c>
      <c r="BA33" s="165">
        <f>IF(AZ33=1,G33,0)</f>
        <v>46548.392999999996</v>
      </c>
      <c r="BB33" s="165">
        <f>IF(AZ33=2,G33,0)</f>
        <v>0</v>
      </c>
      <c r="BC33" s="165">
        <f>IF(AZ33=3,G33,0)</f>
        <v>0</v>
      </c>
      <c r="BD33" s="165">
        <f>IF(AZ33=4,G33,0)</f>
        <v>0</v>
      </c>
      <c r="BE33" s="165">
        <f>IF(AZ33=5,G33,0)</f>
        <v>0</v>
      </c>
      <c r="CA33" s="198">
        <v>1</v>
      </c>
      <c r="CB33" s="198">
        <v>1</v>
      </c>
      <c r="CZ33" s="165">
        <v>4.7709999999994999E-2</v>
      </c>
    </row>
    <row r="34" spans="1:104" ht="22.5">
      <c r="A34" s="192">
        <v>21</v>
      </c>
      <c r="B34" s="193" t="s">
        <v>136</v>
      </c>
      <c r="C34" s="194" t="s">
        <v>137</v>
      </c>
      <c r="D34" s="195" t="s">
        <v>98</v>
      </c>
      <c r="E34" s="196">
        <v>1</v>
      </c>
      <c r="F34" s="196">
        <v>1800</v>
      </c>
      <c r="G34" s="197">
        <f>E34*F34</f>
        <v>1800</v>
      </c>
      <c r="O34" s="191">
        <v>2</v>
      </c>
      <c r="AA34" s="165">
        <v>1</v>
      </c>
      <c r="AB34" s="165">
        <v>1</v>
      </c>
      <c r="AC34" s="165">
        <v>1</v>
      </c>
      <c r="AZ34" s="165">
        <v>1</v>
      </c>
      <c r="BA34" s="165">
        <f>IF(AZ34=1,G34,0)</f>
        <v>1800</v>
      </c>
      <c r="BB34" s="165">
        <f>IF(AZ34=2,G34,0)</f>
        <v>0</v>
      </c>
      <c r="BC34" s="165">
        <f>IF(AZ34=3,G34,0)</f>
        <v>0</v>
      </c>
      <c r="BD34" s="165">
        <f>IF(AZ34=4,G34,0)</f>
        <v>0</v>
      </c>
      <c r="BE34" s="165">
        <f>IF(AZ34=5,G34,0)</f>
        <v>0</v>
      </c>
      <c r="CA34" s="198">
        <v>1</v>
      </c>
      <c r="CB34" s="198">
        <v>1</v>
      </c>
      <c r="CZ34" s="165">
        <v>8.4999999999979502E-3</v>
      </c>
    </row>
    <row r="35" spans="1:104" ht="22.5">
      <c r="A35" s="192">
        <v>22</v>
      </c>
      <c r="B35" s="193" t="s">
        <v>138</v>
      </c>
      <c r="C35" s="194" t="s">
        <v>139</v>
      </c>
      <c r="D35" s="195" t="s">
        <v>93</v>
      </c>
      <c r="E35" s="196">
        <v>51.31</v>
      </c>
      <c r="F35" s="196">
        <v>511</v>
      </c>
      <c r="G35" s="197">
        <f>E35*F35</f>
        <v>26219.41</v>
      </c>
      <c r="O35" s="191">
        <v>2</v>
      </c>
      <c r="AA35" s="165">
        <v>1</v>
      </c>
      <c r="AB35" s="165">
        <v>1</v>
      </c>
      <c r="AC35" s="165">
        <v>1</v>
      </c>
      <c r="AZ35" s="165">
        <v>1</v>
      </c>
      <c r="BA35" s="165">
        <f>IF(AZ35=1,G35,0)</f>
        <v>26219.41</v>
      </c>
      <c r="BB35" s="165">
        <f>IF(AZ35=2,G35,0)</f>
        <v>0</v>
      </c>
      <c r="BC35" s="165">
        <f>IF(AZ35=3,G35,0)</f>
        <v>0</v>
      </c>
      <c r="BD35" s="165">
        <f>IF(AZ35=4,G35,0)</f>
        <v>0</v>
      </c>
      <c r="BE35" s="165">
        <f>IF(AZ35=5,G35,0)</f>
        <v>0</v>
      </c>
      <c r="CA35" s="198">
        <v>1</v>
      </c>
      <c r="CB35" s="198">
        <v>1</v>
      </c>
      <c r="CZ35" s="165">
        <v>1.8599999999992199E-2</v>
      </c>
    </row>
    <row r="36" spans="1:104" ht="22.5">
      <c r="A36" s="192">
        <v>23</v>
      </c>
      <c r="B36" s="193" t="s">
        <v>140</v>
      </c>
      <c r="C36" s="194" t="s">
        <v>141</v>
      </c>
      <c r="D36" s="195" t="s">
        <v>93</v>
      </c>
      <c r="E36" s="196">
        <v>13.92</v>
      </c>
      <c r="F36" s="196">
        <v>547</v>
      </c>
      <c r="G36" s="197">
        <f>E36*F36</f>
        <v>7614.24</v>
      </c>
      <c r="O36" s="191">
        <v>2</v>
      </c>
      <c r="AA36" s="165">
        <v>1</v>
      </c>
      <c r="AB36" s="165">
        <v>1</v>
      </c>
      <c r="AC36" s="165">
        <v>1</v>
      </c>
      <c r="AZ36" s="165">
        <v>1</v>
      </c>
      <c r="BA36" s="165">
        <f>IF(AZ36=1,G36,0)</f>
        <v>7614.24</v>
      </c>
      <c r="BB36" s="165">
        <f>IF(AZ36=2,G36,0)</f>
        <v>0</v>
      </c>
      <c r="BC36" s="165">
        <f>IF(AZ36=3,G36,0)</f>
        <v>0</v>
      </c>
      <c r="BD36" s="165">
        <f>IF(AZ36=4,G36,0)</f>
        <v>0</v>
      </c>
      <c r="BE36" s="165">
        <f>IF(AZ36=5,G36,0)</f>
        <v>0</v>
      </c>
      <c r="CA36" s="198">
        <v>1</v>
      </c>
      <c r="CB36" s="198">
        <v>1</v>
      </c>
      <c r="CZ36" s="165">
        <v>1.8599999999992199E-2</v>
      </c>
    </row>
    <row r="37" spans="1:104">
      <c r="A37" s="199"/>
      <c r="B37" s="200" t="s">
        <v>76</v>
      </c>
      <c r="C37" s="201" t="str">
        <f>CONCATENATE(B25," ",C25)</f>
        <v>3 Svislé a kompletní konstrukce</v>
      </c>
      <c r="D37" s="202"/>
      <c r="E37" s="203"/>
      <c r="F37" s="204"/>
      <c r="G37" s="205">
        <f>SUM(G25:G36)</f>
        <v>161494.12449999998</v>
      </c>
      <c r="O37" s="191">
        <v>4</v>
      </c>
      <c r="BA37" s="206">
        <f>SUM(BA25:BA36)</f>
        <v>161494.12449999998</v>
      </c>
      <c r="BB37" s="206">
        <f>SUM(BB25:BB36)</f>
        <v>0</v>
      </c>
      <c r="BC37" s="206">
        <f>SUM(BC25:BC36)</f>
        <v>0</v>
      </c>
      <c r="BD37" s="206">
        <f>SUM(BD25:BD36)</f>
        <v>0</v>
      </c>
      <c r="BE37" s="206">
        <f>SUM(BE25:BE36)</f>
        <v>0</v>
      </c>
    </row>
    <row r="38" spans="1:104">
      <c r="A38" s="184" t="s">
        <v>74</v>
      </c>
      <c r="B38" s="185" t="s">
        <v>142</v>
      </c>
      <c r="C38" s="186" t="s">
        <v>143</v>
      </c>
      <c r="D38" s="187"/>
      <c r="E38" s="188"/>
      <c r="F38" s="188"/>
      <c r="G38" s="189"/>
      <c r="H38" s="190"/>
      <c r="I38" s="190"/>
      <c r="O38" s="191">
        <v>1</v>
      </c>
    </row>
    <row r="39" spans="1:104">
      <c r="A39" s="192">
        <v>24</v>
      </c>
      <c r="B39" s="193" t="s">
        <v>144</v>
      </c>
      <c r="C39" s="194" t="s">
        <v>145</v>
      </c>
      <c r="D39" s="195" t="s">
        <v>87</v>
      </c>
      <c r="E39" s="196">
        <v>3.024</v>
      </c>
      <c r="F39" s="196">
        <v>3145</v>
      </c>
      <c r="G39" s="197">
        <f>E39*F39</f>
        <v>9510.48</v>
      </c>
      <c r="O39" s="191">
        <v>2</v>
      </c>
      <c r="AA39" s="165">
        <v>1</v>
      </c>
      <c r="AB39" s="165">
        <v>1</v>
      </c>
      <c r="AC39" s="165">
        <v>1</v>
      </c>
      <c r="AZ39" s="165">
        <v>1</v>
      </c>
      <c r="BA39" s="165">
        <f>IF(AZ39=1,G39,0)</f>
        <v>9510.48</v>
      </c>
      <c r="BB39" s="165">
        <f>IF(AZ39=2,G39,0)</f>
        <v>0</v>
      </c>
      <c r="BC39" s="165">
        <f>IF(AZ39=3,G39,0)</f>
        <v>0</v>
      </c>
      <c r="BD39" s="165">
        <f>IF(AZ39=4,G39,0)</f>
        <v>0</v>
      </c>
      <c r="BE39" s="165">
        <f>IF(AZ39=5,G39,0)</f>
        <v>0</v>
      </c>
      <c r="CA39" s="198">
        <v>1</v>
      </c>
      <c r="CB39" s="198">
        <v>1</v>
      </c>
      <c r="CZ39" s="165">
        <v>2.44643999999971</v>
      </c>
    </row>
    <row r="40" spans="1:104" ht="22.5">
      <c r="A40" s="192">
        <v>25</v>
      </c>
      <c r="B40" s="193" t="s">
        <v>146</v>
      </c>
      <c r="C40" s="194" t="s">
        <v>147</v>
      </c>
      <c r="D40" s="195" t="s">
        <v>107</v>
      </c>
      <c r="E40" s="196">
        <v>0.3</v>
      </c>
      <c r="F40" s="196">
        <v>20940</v>
      </c>
      <c r="G40" s="197">
        <f>E40*F40</f>
        <v>6282</v>
      </c>
      <c r="O40" s="191">
        <v>2</v>
      </c>
      <c r="AA40" s="165">
        <v>1</v>
      </c>
      <c r="AB40" s="165">
        <v>1</v>
      </c>
      <c r="AC40" s="165">
        <v>1</v>
      </c>
      <c r="AZ40" s="165">
        <v>1</v>
      </c>
      <c r="BA40" s="165">
        <f>IF(AZ40=1,G40,0)</f>
        <v>6282</v>
      </c>
      <c r="BB40" s="165">
        <f>IF(AZ40=2,G40,0)</f>
        <v>0</v>
      </c>
      <c r="BC40" s="165">
        <f>IF(AZ40=3,G40,0)</f>
        <v>0</v>
      </c>
      <c r="BD40" s="165">
        <f>IF(AZ40=4,G40,0)</f>
        <v>0</v>
      </c>
      <c r="BE40" s="165">
        <f>IF(AZ40=5,G40,0)</f>
        <v>0</v>
      </c>
      <c r="CA40" s="198">
        <v>1</v>
      </c>
      <c r="CB40" s="198">
        <v>1</v>
      </c>
      <c r="CZ40" s="165">
        <v>1.0572800000008999</v>
      </c>
    </row>
    <row r="41" spans="1:104">
      <c r="A41" s="199"/>
      <c r="B41" s="200" t="s">
        <v>76</v>
      </c>
      <c r="C41" s="201" t="str">
        <f>CONCATENATE(B38," ",C38)</f>
        <v>4 Vodorovné konstrukce</v>
      </c>
      <c r="D41" s="202"/>
      <c r="E41" s="203"/>
      <c r="F41" s="204"/>
      <c r="G41" s="205">
        <f>SUM(G38:G40)</f>
        <v>15792.48</v>
      </c>
      <c r="O41" s="191">
        <v>4</v>
      </c>
      <c r="BA41" s="206">
        <f>SUM(BA38:BA40)</f>
        <v>15792.48</v>
      </c>
      <c r="BB41" s="206">
        <f>SUM(BB38:BB40)</f>
        <v>0</v>
      </c>
      <c r="BC41" s="206">
        <f>SUM(BC38:BC40)</f>
        <v>0</v>
      </c>
      <c r="BD41" s="206">
        <f>SUM(BD38:BD40)</f>
        <v>0</v>
      </c>
      <c r="BE41" s="206">
        <f>SUM(BE38:BE40)</f>
        <v>0</v>
      </c>
    </row>
    <row r="42" spans="1:104">
      <c r="A42" s="184" t="s">
        <v>74</v>
      </c>
      <c r="B42" s="185" t="s">
        <v>148</v>
      </c>
      <c r="C42" s="186" t="s">
        <v>149</v>
      </c>
      <c r="D42" s="187"/>
      <c r="E42" s="188"/>
      <c r="F42" s="188"/>
      <c r="G42" s="189"/>
      <c r="H42" s="190"/>
      <c r="I42" s="190"/>
      <c r="O42" s="191">
        <v>1</v>
      </c>
    </row>
    <row r="43" spans="1:104">
      <c r="A43" s="192">
        <v>26</v>
      </c>
      <c r="B43" s="193" t="s">
        <v>150</v>
      </c>
      <c r="C43" s="194" t="s">
        <v>151</v>
      </c>
      <c r="D43" s="195" t="s">
        <v>93</v>
      </c>
      <c r="E43" s="196">
        <v>6.4977999999999998</v>
      </c>
      <c r="F43" s="196">
        <v>273</v>
      </c>
      <c r="G43" s="197">
        <f>E43*F43</f>
        <v>1773.8994</v>
      </c>
      <c r="O43" s="191">
        <v>2</v>
      </c>
      <c r="AA43" s="165">
        <v>1</v>
      </c>
      <c r="AB43" s="165">
        <v>1</v>
      </c>
      <c r="AC43" s="165">
        <v>1</v>
      </c>
      <c r="AZ43" s="165">
        <v>1</v>
      </c>
      <c r="BA43" s="165">
        <f>IF(AZ43=1,G43,0)</f>
        <v>1773.8994</v>
      </c>
      <c r="BB43" s="165">
        <f>IF(AZ43=2,G43,0)</f>
        <v>0</v>
      </c>
      <c r="BC43" s="165">
        <f>IF(AZ43=3,G43,0)</f>
        <v>0</v>
      </c>
      <c r="BD43" s="165">
        <f>IF(AZ43=4,G43,0)</f>
        <v>0</v>
      </c>
      <c r="BE43" s="165">
        <f>IF(AZ43=5,G43,0)</f>
        <v>0</v>
      </c>
      <c r="CA43" s="198">
        <v>1</v>
      </c>
      <c r="CB43" s="198">
        <v>1</v>
      </c>
      <c r="CZ43" s="165">
        <v>4.7660000000007599E-2</v>
      </c>
    </row>
    <row r="44" spans="1:104" ht="22.5">
      <c r="A44" s="192">
        <v>27</v>
      </c>
      <c r="B44" s="193" t="s">
        <v>152</v>
      </c>
      <c r="C44" s="194" t="s">
        <v>153</v>
      </c>
      <c r="D44" s="195" t="s">
        <v>93</v>
      </c>
      <c r="E44" s="196">
        <v>105.4957</v>
      </c>
      <c r="F44" s="196">
        <v>82.2</v>
      </c>
      <c r="G44" s="197">
        <f>E44*F44</f>
        <v>8671.7465400000001</v>
      </c>
      <c r="O44" s="191">
        <v>2</v>
      </c>
      <c r="AA44" s="165">
        <v>1</v>
      </c>
      <c r="AB44" s="165">
        <v>1</v>
      </c>
      <c r="AC44" s="165">
        <v>1</v>
      </c>
      <c r="AZ44" s="165">
        <v>1</v>
      </c>
      <c r="BA44" s="165">
        <f>IF(AZ44=1,G44,0)</f>
        <v>8671.7465400000001</v>
      </c>
      <c r="BB44" s="165">
        <f>IF(AZ44=2,G44,0)</f>
        <v>0</v>
      </c>
      <c r="BC44" s="165">
        <f>IF(AZ44=3,G44,0)</f>
        <v>0</v>
      </c>
      <c r="BD44" s="165">
        <f>IF(AZ44=4,G44,0)</f>
        <v>0</v>
      </c>
      <c r="BE44" s="165">
        <f>IF(AZ44=5,G44,0)</f>
        <v>0</v>
      </c>
      <c r="CA44" s="198">
        <v>1</v>
      </c>
      <c r="CB44" s="198">
        <v>1</v>
      </c>
      <c r="CZ44" s="165">
        <v>3.5799999999999998E-3</v>
      </c>
    </row>
    <row r="45" spans="1:104">
      <c r="A45" s="199"/>
      <c r="B45" s="200" t="s">
        <v>76</v>
      </c>
      <c r="C45" s="201" t="str">
        <f>CONCATENATE(B42," ",C42)</f>
        <v>61 Upravy povrchů vnitřní</v>
      </c>
      <c r="D45" s="202"/>
      <c r="E45" s="203"/>
      <c r="F45" s="204"/>
      <c r="G45" s="205">
        <f>SUM(G42:G44)</f>
        <v>10445.64594</v>
      </c>
      <c r="O45" s="191">
        <v>4</v>
      </c>
      <c r="BA45" s="206">
        <f>SUM(BA42:BA44)</f>
        <v>10445.64594</v>
      </c>
      <c r="BB45" s="206">
        <f>SUM(BB42:BB44)</f>
        <v>0</v>
      </c>
      <c r="BC45" s="206">
        <f>SUM(BC42:BC44)</f>
        <v>0</v>
      </c>
      <c r="BD45" s="206">
        <f>SUM(BD42:BD44)</f>
        <v>0</v>
      </c>
      <c r="BE45" s="206">
        <f>SUM(BE42:BE44)</f>
        <v>0</v>
      </c>
    </row>
    <row r="46" spans="1:104">
      <c r="A46" s="184" t="s">
        <v>74</v>
      </c>
      <c r="B46" s="185" t="s">
        <v>154</v>
      </c>
      <c r="C46" s="186" t="s">
        <v>155</v>
      </c>
      <c r="D46" s="187"/>
      <c r="E46" s="188"/>
      <c r="F46" s="188"/>
      <c r="G46" s="189"/>
      <c r="H46" s="190"/>
      <c r="I46" s="190"/>
      <c r="O46" s="191">
        <v>1</v>
      </c>
    </row>
    <row r="47" spans="1:104">
      <c r="A47" s="192">
        <v>28</v>
      </c>
      <c r="B47" s="193" t="s">
        <v>156</v>
      </c>
      <c r="C47" s="194" t="s">
        <v>157</v>
      </c>
      <c r="D47" s="195" t="s">
        <v>93</v>
      </c>
      <c r="E47" s="196">
        <v>20</v>
      </c>
      <c r="F47" s="196">
        <v>92.2</v>
      </c>
      <c r="G47" s="197">
        <f>E47*F47</f>
        <v>1844</v>
      </c>
      <c r="O47" s="191">
        <v>2</v>
      </c>
      <c r="AA47" s="165">
        <v>1</v>
      </c>
      <c r="AB47" s="165">
        <v>1</v>
      </c>
      <c r="AC47" s="165">
        <v>1</v>
      </c>
      <c r="AZ47" s="165">
        <v>1</v>
      </c>
      <c r="BA47" s="165">
        <f>IF(AZ47=1,G47,0)</f>
        <v>1844</v>
      </c>
      <c r="BB47" s="165">
        <f>IF(AZ47=2,G47,0)</f>
        <v>0</v>
      </c>
      <c r="BC47" s="165">
        <f>IF(AZ47=3,G47,0)</f>
        <v>0</v>
      </c>
      <c r="BD47" s="165">
        <f>IF(AZ47=4,G47,0)</f>
        <v>0</v>
      </c>
      <c r="BE47" s="165">
        <f>IF(AZ47=5,G47,0)</f>
        <v>0</v>
      </c>
      <c r="CA47" s="198">
        <v>1</v>
      </c>
      <c r="CB47" s="198">
        <v>1</v>
      </c>
      <c r="CZ47" s="165">
        <v>4.99999999999723E-4</v>
      </c>
    </row>
    <row r="48" spans="1:104">
      <c r="A48" s="192">
        <v>29</v>
      </c>
      <c r="B48" s="193" t="s">
        <v>158</v>
      </c>
      <c r="C48" s="194" t="s">
        <v>159</v>
      </c>
      <c r="D48" s="195" t="s">
        <v>87</v>
      </c>
      <c r="E48" s="196">
        <v>28.704000000000001</v>
      </c>
      <c r="F48" s="196">
        <v>871</v>
      </c>
      <c r="G48" s="197">
        <f>E48*F48</f>
        <v>25001.184000000001</v>
      </c>
      <c r="O48" s="191">
        <v>2</v>
      </c>
      <c r="AA48" s="165">
        <v>1</v>
      </c>
      <c r="AB48" s="165">
        <v>1</v>
      </c>
      <c r="AC48" s="165">
        <v>1</v>
      </c>
      <c r="AZ48" s="165">
        <v>1</v>
      </c>
      <c r="BA48" s="165">
        <f>IF(AZ48=1,G48,0)</f>
        <v>25001.184000000001</v>
      </c>
      <c r="BB48" s="165">
        <f>IF(AZ48=2,G48,0)</f>
        <v>0</v>
      </c>
      <c r="BC48" s="165">
        <f>IF(AZ48=3,G48,0)</f>
        <v>0</v>
      </c>
      <c r="BD48" s="165">
        <f>IF(AZ48=4,G48,0)</f>
        <v>0</v>
      </c>
      <c r="BE48" s="165">
        <f>IF(AZ48=5,G48,0)</f>
        <v>0</v>
      </c>
      <c r="CA48" s="198">
        <v>1</v>
      </c>
      <c r="CB48" s="198">
        <v>1</v>
      </c>
      <c r="CZ48" s="165">
        <v>1.8369999999995299</v>
      </c>
    </row>
    <row r="49" spans="1:104">
      <c r="A49" s="192">
        <v>30</v>
      </c>
      <c r="B49" s="193" t="s">
        <v>160</v>
      </c>
      <c r="C49" s="194" t="s">
        <v>161</v>
      </c>
      <c r="D49" s="195" t="s">
        <v>93</v>
      </c>
      <c r="E49" s="196">
        <v>75.09</v>
      </c>
      <c r="F49" s="196">
        <v>213</v>
      </c>
      <c r="G49" s="197">
        <f>E49*F49</f>
        <v>15994.17</v>
      </c>
      <c r="O49" s="191">
        <v>2</v>
      </c>
      <c r="AA49" s="165">
        <v>1</v>
      </c>
      <c r="AB49" s="165">
        <v>1</v>
      </c>
      <c r="AC49" s="165">
        <v>1</v>
      </c>
      <c r="AZ49" s="165">
        <v>1</v>
      </c>
      <c r="BA49" s="165">
        <f>IF(AZ49=1,G49,0)</f>
        <v>15994.17</v>
      </c>
      <c r="BB49" s="165">
        <f>IF(AZ49=2,G49,0)</f>
        <v>0</v>
      </c>
      <c r="BC49" s="165">
        <f>IF(AZ49=3,G49,0)</f>
        <v>0</v>
      </c>
      <c r="BD49" s="165">
        <f>IF(AZ49=4,G49,0)</f>
        <v>0</v>
      </c>
      <c r="BE49" s="165">
        <f>IF(AZ49=5,G49,0)</f>
        <v>0</v>
      </c>
      <c r="CA49" s="198">
        <v>1</v>
      </c>
      <c r="CB49" s="198">
        <v>1</v>
      </c>
      <c r="CZ49" s="165">
        <v>8.5230000000024106E-2</v>
      </c>
    </row>
    <row r="50" spans="1:104">
      <c r="A50" s="199"/>
      <c r="B50" s="200" t="s">
        <v>76</v>
      </c>
      <c r="C50" s="201" t="str">
        <f>CONCATENATE(B46," ",C46)</f>
        <v>63 Podlahy a podlahové konstrukce</v>
      </c>
      <c r="D50" s="202"/>
      <c r="E50" s="203"/>
      <c r="F50" s="204"/>
      <c r="G50" s="205">
        <f>SUM(G46:G49)</f>
        <v>42839.353999999999</v>
      </c>
      <c r="O50" s="191">
        <v>4</v>
      </c>
      <c r="BA50" s="206">
        <f>SUM(BA46:BA49)</f>
        <v>42839.353999999999</v>
      </c>
      <c r="BB50" s="206">
        <f>SUM(BB46:BB49)</f>
        <v>0</v>
      </c>
      <c r="BC50" s="206">
        <f>SUM(BC46:BC49)</f>
        <v>0</v>
      </c>
      <c r="BD50" s="206">
        <f>SUM(BD46:BD49)</f>
        <v>0</v>
      </c>
      <c r="BE50" s="206">
        <f>SUM(BE46:BE49)</f>
        <v>0</v>
      </c>
    </row>
    <row r="51" spans="1:104">
      <c r="A51" s="184" t="s">
        <v>74</v>
      </c>
      <c r="B51" s="185" t="s">
        <v>162</v>
      </c>
      <c r="C51" s="186" t="s">
        <v>163</v>
      </c>
      <c r="D51" s="187"/>
      <c r="E51" s="188"/>
      <c r="F51" s="188"/>
      <c r="G51" s="189"/>
      <c r="H51" s="190"/>
      <c r="I51" s="190"/>
      <c r="O51" s="191">
        <v>1</v>
      </c>
    </row>
    <row r="52" spans="1:104">
      <c r="A52" s="192">
        <v>31</v>
      </c>
      <c r="B52" s="193" t="s">
        <v>164</v>
      </c>
      <c r="C52" s="194" t="s">
        <v>165</v>
      </c>
      <c r="D52" s="195" t="s">
        <v>107</v>
      </c>
      <c r="E52" s="196">
        <v>82.315612341986096</v>
      </c>
      <c r="F52" s="196">
        <v>215</v>
      </c>
      <c r="G52" s="197">
        <f>E52*F52</f>
        <v>17697.856653527011</v>
      </c>
      <c r="O52" s="191">
        <v>2</v>
      </c>
      <c r="AA52" s="165">
        <v>7</v>
      </c>
      <c r="AB52" s="165">
        <v>1</v>
      </c>
      <c r="AC52" s="165">
        <v>2</v>
      </c>
      <c r="AZ52" s="165">
        <v>1</v>
      </c>
      <c r="BA52" s="165">
        <f>IF(AZ52=1,G52,0)</f>
        <v>17697.856653527011</v>
      </c>
      <c r="BB52" s="165">
        <f>IF(AZ52=2,G52,0)</f>
        <v>0</v>
      </c>
      <c r="BC52" s="165">
        <f>IF(AZ52=3,G52,0)</f>
        <v>0</v>
      </c>
      <c r="BD52" s="165">
        <f>IF(AZ52=4,G52,0)</f>
        <v>0</v>
      </c>
      <c r="BE52" s="165">
        <f>IF(AZ52=5,G52,0)</f>
        <v>0</v>
      </c>
      <c r="CA52" s="198">
        <v>7</v>
      </c>
      <c r="CB52" s="198">
        <v>1</v>
      </c>
      <c r="CZ52" s="165">
        <v>0</v>
      </c>
    </row>
    <row r="53" spans="1:104">
      <c r="A53" s="199"/>
      <c r="B53" s="200" t="s">
        <v>76</v>
      </c>
      <c r="C53" s="201" t="str">
        <f>CONCATENATE(B51," ",C51)</f>
        <v>99 Staveništní přesun hmot</v>
      </c>
      <c r="D53" s="202"/>
      <c r="E53" s="203"/>
      <c r="F53" s="204"/>
      <c r="G53" s="205">
        <f>SUM(G51:G52)</f>
        <v>17697.856653527011</v>
      </c>
      <c r="O53" s="191">
        <v>4</v>
      </c>
      <c r="BA53" s="206">
        <f>SUM(BA51:BA52)</f>
        <v>17697.856653527011</v>
      </c>
      <c r="BB53" s="206">
        <f>SUM(BB51:BB52)</f>
        <v>0</v>
      </c>
      <c r="BC53" s="206">
        <f>SUM(BC51:BC52)</f>
        <v>0</v>
      </c>
      <c r="BD53" s="206">
        <f>SUM(BD51:BD52)</f>
        <v>0</v>
      </c>
      <c r="BE53" s="206">
        <f>SUM(BE51:BE52)</f>
        <v>0</v>
      </c>
    </row>
    <row r="54" spans="1:104">
      <c r="A54" s="184" t="s">
        <v>74</v>
      </c>
      <c r="B54" s="185" t="s">
        <v>166</v>
      </c>
      <c r="C54" s="186" t="s">
        <v>167</v>
      </c>
      <c r="D54" s="187"/>
      <c r="E54" s="188"/>
      <c r="F54" s="188"/>
      <c r="G54" s="189"/>
      <c r="H54" s="190"/>
      <c r="I54" s="190"/>
      <c r="O54" s="191">
        <v>1</v>
      </c>
    </row>
    <row r="55" spans="1:104" ht="22.5">
      <c r="A55" s="192">
        <v>32</v>
      </c>
      <c r="B55" s="193" t="s">
        <v>168</v>
      </c>
      <c r="C55" s="194" t="s">
        <v>169</v>
      </c>
      <c r="D55" s="195" t="s">
        <v>98</v>
      </c>
      <c r="E55" s="196">
        <v>2</v>
      </c>
      <c r="F55" s="196">
        <v>3850</v>
      </c>
      <c r="G55" s="197">
        <f>E55*F55</f>
        <v>7700</v>
      </c>
      <c r="O55" s="191">
        <v>2</v>
      </c>
      <c r="AA55" s="165">
        <v>1</v>
      </c>
      <c r="AB55" s="165">
        <v>1</v>
      </c>
      <c r="AC55" s="165">
        <v>1</v>
      </c>
      <c r="AZ55" s="165">
        <v>1</v>
      </c>
      <c r="BA55" s="165">
        <f>IF(AZ55=1,G55,0)</f>
        <v>7700</v>
      </c>
      <c r="BB55" s="165">
        <f>IF(AZ55=2,G55,0)</f>
        <v>0</v>
      </c>
      <c r="BC55" s="165">
        <f>IF(AZ55=3,G55,0)</f>
        <v>0</v>
      </c>
      <c r="BD55" s="165">
        <f>IF(AZ55=4,G55,0)</f>
        <v>0</v>
      </c>
      <c r="BE55" s="165">
        <f>IF(AZ55=5,G55,0)</f>
        <v>0</v>
      </c>
      <c r="CA55" s="198">
        <v>1</v>
      </c>
      <c r="CB55" s="198">
        <v>1</v>
      </c>
      <c r="CZ55" s="165">
        <v>2.0000000000010201E-2</v>
      </c>
    </row>
    <row r="56" spans="1:104" ht="22.5">
      <c r="A56" s="192">
        <v>33</v>
      </c>
      <c r="B56" s="193" t="s">
        <v>170</v>
      </c>
      <c r="C56" s="194" t="s">
        <v>171</v>
      </c>
      <c r="D56" s="195" t="s">
        <v>98</v>
      </c>
      <c r="E56" s="196">
        <v>4</v>
      </c>
      <c r="F56" s="196">
        <v>3850</v>
      </c>
      <c r="G56" s="197">
        <f>E56*F56</f>
        <v>15400</v>
      </c>
      <c r="O56" s="191">
        <v>2</v>
      </c>
      <c r="AA56" s="165">
        <v>1</v>
      </c>
      <c r="AB56" s="165">
        <v>1</v>
      </c>
      <c r="AC56" s="165">
        <v>1</v>
      </c>
      <c r="AZ56" s="165">
        <v>1</v>
      </c>
      <c r="BA56" s="165">
        <f>IF(AZ56=1,G56,0)</f>
        <v>15400</v>
      </c>
      <c r="BB56" s="165">
        <f>IF(AZ56=2,G56,0)</f>
        <v>0</v>
      </c>
      <c r="BC56" s="165">
        <f>IF(AZ56=3,G56,0)</f>
        <v>0</v>
      </c>
      <c r="BD56" s="165">
        <f>IF(AZ56=4,G56,0)</f>
        <v>0</v>
      </c>
      <c r="BE56" s="165">
        <f>IF(AZ56=5,G56,0)</f>
        <v>0</v>
      </c>
      <c r="CA56" s="198">
        <v>1</v>
      </c>
      <c r="CB56" s="198">
        <v>1</v>
      </c>
      <c r="CZ56" s="165">
        <v>2.0000000000010201E-2</v>
      </c>
    </row>
    <row r="57" spans="1:104">
      <c r="A57" s="199"/>
      <c r="B57" s="200" t="s">
        <v>76</v>
      </c>
      <c r="C57" s="201" t="str">
        <f>CONCATENATE(B54," ",C54)</f>
        <v>64 Výplně otvorů</v>
      </c>
      <c r="D57" s="202"/>
      <c r="E57" s="203"/>
      <c r="F57" s="204"/>
      <c r="G57" s="205">
        <f>SUM(G54:G56)</f>
        <v>23100</v>
      </c>
      <c r="O57" s="191">
        <v>4</v>
      </c>
      <c r="BA57" s="206">
        <f>SUM(BA54:BA56)</f>
        <v>23100</v>
      </c>
      <c r="BB57" s="206">
        <f>SUM(BB54:BB56)</f>
        <v>0</v>
      </c>
      <c r="BC57" s="206">
        <f>SUM(BC54:BC56)</f>
        <v>0</v>
      </c>
      <c r="BD57" s="206">
        <f>SUM(BD54:BD56)</f>
        <v>0</v>
      </c>
      <c r="BE57" s="206">
        <f>SUM(BE54:BE56)</f>
        <v>0</v>
      </c>
    </row>
    <row r="58" spans="1:104">
      <c r="A58" s="184" t="s">
        <v>74</v>
      </c>
      <c r="B58" s="185" t="s">
        <v>172</v>
      </c>
      <c r="C58" s="186" t="s">
        <v>173</v>
      </c>
      <c r="D58" s="187"/>
      <c r="E58" s="188"/>
      <c r="F58" s="188"/>
      <c r="G58" s="189"/>
      <c r="H58" s="190"/>
      <c r="I58" s="190"/>
      <c r="O58" s="191">
        <v>1</v>
      </c>
    </row>
    <row r="59" spans="1:104">
      <c r="A59" s="192">
        <v>34</v>
      </c>
      <c r="B59" s="193" t="s">
        <v>174</v>
      </c>
      <c r="C59" s="194" t="s">
        <v>175</v>
      </c>
      <c r="D59" s="195" t="s">
        <v>93</v>
      </c>
      <c r="E59" s="196">
        <v>12</v>
      </c>
      <c r="F59" s="196">
        <v>78.599999999999994</v>
      </c>
      <c r="G59" s="197">
        <f>E59*F59</f>
        <v>943.19999999999993</v>
      </c>
      <c r="O59" s="191">
        <v>2</v>
      </c>
      <c r="AA59" s="165">
        <v>1</v>
      </c>
      <c r="AB59" s="165">
        <v>1</v>
      </c>
      <c r="AC59" s="165">
        <v>1</v>
      </c>
      <c r="AZ59" s="165">
        <v>1</v>
      </c>
      <c r="BA59" s="165">
        <f>IF(AZ59=1,G59,0)</f>
        <v>943.19999999999993</v>
      </c>
      <c r="BB59" s="165">
        <f>IF(AZ59=2,G59,0)</f>
        <v>0</v>
      </c>
      <c r="BC59" s="165">
        <f>IF(AZ59=3,G59,0)</f>
        <v>0</v>
      </c>
      <c r="BD59" s="165">
        <f>IF(AZ59=4,G59,0)</f>
        <v>0</v>
      </c>
      <c r="BE59" s="165">
        <f>IF(AZ59=5,G59,0)</f>
        <v>0</v>
      </c>
      <c r="CA59" s="198">
        <v>1</v>
      </c>
      <c r="CB59" s="198">
        <v>1</v>
      </c>
      <c r="CZ59" s="165">
        <v>1.2099999999999999E-3</v>
      </c>
    </row>
    <row r="60" spans="1:104">
      <c r="A60" s="199"/>
      <c r="B60" s="200" t="s">
        <v>76</v>
      </c>
      <c r="C60" s="201" t="str">
        <f>CONCATENATE(B58," ",C58)</f>
        <v>94 Lešení a stavební výtahy</v>
      </c>
      <c r="D60" s="202"/>
      <c r="E60" s="203"/>
      <c r="F60" s="204"/>
      <c r="G60" s="205">
        <f>SUM(G58:G59)</f>
        <v>943.19999999999993</v>
      </c>
      <c r="O60" s="191">
        <v>4</v>
      </c>
      <c r="BA60" s="206">
        <f>SUM(BA58:BA59)</f>
        <v>943.19999999999993</v>
      </c>
      <c r="BB60" s="206">
        <f>SUM(BB58:BB59)</f>
        <v>0</v>
      </c>
      <c r="BC60" s="206">
        <f>SUM(BC58:BC59)</f>
        <v>0</v>
      </c>
      <c r="BD60" s="206">
        <f>SUM(BD58:BD59)</f>
        <v>0</v>
      </c>
      <c r="BE60" s="206">
        <f>SUM(BE58:BE59)</f>
        <v>0</v>
      </c>
    </row>
    <row r="61" spans="1:104">
      <c r="A61" s="184" t="s">
        <v>74</v>
      </c>
      <c r="B61" s="185" t="s">
        <v>176</v>
      </c>
      <c r="C61" s="186" t="s">
        <v>177</v>
      </c>
      <c r="D61" s="187"/>
      <c r="E61" s="188"/>
      <c r="F61" s="188"/>
      <c r="G61" s="189"/>
      <c r="H61" s="190"/>
      <c r="I61" s="190"/>
      <c r="O61" s="191">
        <v>1</v>
      </c>
    </row>
    <row r="62" spans="1:104" ht="22.5">
      <c r="A62" s="192">
        <v>35</v>
      </c>
      <c r="B62" s="193" t="s">
        <v>178</v>
      </c>
      <c r="C62" s="194" t="s">
        <v>179</v>
      </c>
      <c r="D62" s="195" t="s">
        <v>93</v>
      </c>
      <c r="E62" s="196">
        <v>19.559999999999999</v>
      </c>
      <c r="F62" s="196">
        <v>148.5</v>
      </c>
      <c r="G62" s="197">
        <f>E62*F62</f>
        <v>2904.66</v>
      </c>
      <c r="O62" s="191">
        <v>2</v>
      </c>
      <c r="AA62" s="165">
        <v>1</v>
      </c>
      <c r="AB62" s="165">
        <v>7</v>
      </c>
      <c r="AC62" s="165">
        <v>7</v>
      </c>
      <c r="AZ62" s="165">
        <v>2</v>
      </c>
      <c r="BA62" s="165">
        <f>IF(AZ62=1,G62,0)</f>
        <v>0</v>
      </c>
      <c r="BB62" s="165">
        <f>IF(AZ62=2,G62,0)</f>
        <v>2904.66</v>
      </c>
      <c r="BC62" s="165">
        <f>IF(AZ62=3,G62,0)</f>
        <v>0</v>
      </c>
      <c r="BD62" s="165">
        <f>IF(AZ62=4,G62,0)</f>
        <v>0</v>
      </c>
      <c r="BE62" s="165">
        <f>IF(AZ62=5,G62,0)</f>
        <v>0</v>
      </c>
      <c r="CA62" s="198">
        <v>1</v>
      </c>
      <c r="CB62" s="198">
        <v>7</v>
      </c>
      <c r="CZ62" s="165">
        <v>8.1999999999999998E-4</v>
      </c>
    </row>
    <row r="63" spans="1:104">
      <c r="A63" s="192">
        <v>36</v>
      </c>
      <c r="B63" s="193" t="s">
        <v>180</v>
      </c>
      <c r="C63" s="194" t="s">
        <v>181</v>
      </c>
      <c r="D63" s="195" t="s">
        <v>93</v>
      </c>
      <c r="E63" s="196">
        <v>41.076000000000001</v>
      </c>
      <c r="F63" s="196">
        <v>100.51</v>
      </c>
      <c r="G63" s="197">
        <f>E63*F63</f>
        <v>4128.5487600000006</v>
      </c>
      <c r="O63" s="191">
        <v>2</v>
      </c>
      <c r="AA63" s="165">
        <v>3</v>
      </c>
      <c r="AB63" s="165">
        <v>7</v>
      </c>
      <c r="AC63" s="165">
        <v>62833159</v>
      </c>
      <c r="AZ63" s="165">
        <v>2</v>
      </c>
      <c r="BA63" s="165">
        <f>IF(AZ63=1,G63,0)</f>
        <v>0</v>
      </c>
      <c r="BB63" s="165">
        <f>IF(AZ63=2,G63,0)</f>
        <v>4128.5487600000006</v>
      </c>
      <c r="BC63" s="165">
        <f>IF(AZ63=3,G63,0)</f>
        <v>0</v>
      </c>
      <c r="BD63" s="165">
        <f>IF(AZ63=4,G63,0)</f>
        <v>0</v>
      </c>
      <c r="BE63" s="165">
        <f>IF(AZ63=5,G63,0)</f>
        <v>0</v>
      </c>
      <c r="CA63" s="198">
        <v>3</v>
      </c>
      <c r="CB63" s="198">
        <v>7</v>
      </c>
      <c r="CZ63" s="165">
        <v>4.4999999999999997E-3</v>
      </c>
    </row>
    <row r="64" spans="1:104">
      <c r="A64" s="192">
        <v>37</v>
      </c>
      <c r="B64" s="193" t="s">
        <v>182</v>
      </c>
      <c r="C64" s="194" t="s">
        <v>183</v>
      </c>
      <c r="D64" s="195" t="s">
        <v>107</v>
      </c>
      <c r="E64" s="196">
        <v>0.20088120000000001</v>
      </c>
      <c r="F64" s="196">
        <v>750</v>
      </c>
      <c r="G64" s="197">
        <f>E64*F64</f>
        <v>150.6609</v>
      </c>
      <c r="O64" s="191">
        <v>2</v>
      </c>
      <c r="AA64" s="165">
        <v>7</v>
      </c>
      <c r="AB64" s="165">
        <v>1001</v>
      </c>
      <c r="AC64" s="165">
        <v>5</v>
      </c>
      <c r="AZ64" s="165">
        <v>2</v>
      </c>
      <c r="BA64" s="165">
        <f>IF(AZ64=1,G64,0)</f>
        <v>0</v>
      </c>
      <c r="BB64" s="165">
        <f>IF(AZ64=2,G64,0)</f>
        <v>150.6609</v>
      </c>
      <c r="BC64" s="165">
        <f>IF(AZ64=3,G64,0)</f>
        <v>0</v>
      </c>
      <c r="BD64" s="165">
        <f>IF(AZ64=4,G64,0)</f>
        <v>0</v>
      </c>
      <c r="BE64" s="165">
        <f>IF(AZ64=5,G64,0)</f>
        <v>0</v>
      </c>
      <c r="CA64" s="198">
        <v>7</v>
      </c>
      <c r="CB64" s="198">
        <v>1001</v>
      </c>
      <c r="CZ64" s="165">
        <v>0</v>
      </c>
    </row>
    <row r="65" spans="1:104">
      <c r="A65" s="199"/>
      <c r="B65" s="200" t="s">
        <v>76</v>
      </c>
      <c r="C65" s="201" t="str">
        <f>CONCATENATE(B61," ",C61)</f>
        <v>711 Izolace proti vodě</v>
      </c>
      <c r="D65" s="202"/>
      <c r="E65" s="203"/>
      <c r="F65" s="204"/>
      <c r="G65" s="205">
        <f>SUM(G61:G64)</f>
        <v>7183.8696600000003</v>
      </c>
      <c r="O65" s="191">
        <v>4</v>
      </c>
      <c r="BA65" s="206">
        <f>SUM(BA61:BA64)</f>
        <v>0</v>
      </c>
      <c r="BB65" s="206">
        <f>SUM(BB61:BB64)</f>
        <v>7183.8696600000003</v>
      </c>
      <c r="BC65" s="206">
        <f>SUM(BC61:BC64)</f>
        <v>0</v>
      </c>
      <c r="BD65" s="206">
        <f>SUM(BD61:BD64)</f>
        <v>0</v>
      </c>
      <c r="BE65" s="206">
        <f>SUM(BE61:BE64)</f>
        <v>0</v>
      </c>
    </row>
    <row r="66" spans="1:104">
      <c r="A66" s="184" t="s">
        <v>74</v>
      </c>
      <c r="B66" s="185" t="s">
        <v>184</v>
      </c>
      <c r="C66" s="186" t="s">
        <v>185</v>
      </c>
      <c r="D66" s="187"/>
      <c r="E66" s="188"/>
      <c r="F66" s="188"/>
      <c r="G66" s="189"/>
      <c r="H66" s="190"/>
      <c r="I66" s="190"/>
      <c r="O66" s="191">
        <v>1</v>
      </c>
    </row>
    <row r="67" spans="1:104" ht="22.5">
      <c r="A67" s="192">
        <v>38</v>
      </c>
      <c r="B67" s="193" t="s">
        <v>186</v>
      </c>
      <c r="C67" s="194" t="s">
        <v>187</v>
      </c>
      <c r="D67" s="195" t="s">
        <v>93</v>
      </c>
      <c r="E67" s="196">
        <v>19.559999999999999</v>
      </c>
      <c r="F67" s="196">
        <v>23.2</v>
      </c>
      <c r="G67" s="197">
        <f>E67*F67</f>
        <v>453.79199999999997</v>
      </c>
      <c r="O67" s="191">
        <v>2</v>
      </c>
      <c r="AA67" s="165">
        <v>1</v>
      </c>
      <c r="AB67" s="165">
        <v>7</v>
      </c>
      <c r="AC67" s="165">
        <v>7</v>
      </c>
      <c r="AZ67" s="165">
        <v>2</v>
      </c>
      <c r="BA67" s="165">
        <f>IF(AZ67=1,G67,0)</f>
        <v>0</v>
      </c>
      <c r="BB67" s="165">
        <f>IF(AZ67=2,G67,0)</f>
        <v>453.79199999999997</v>
      </c>
      <c r="BC67" s="165">
        <f>IF(AZ67=3,G67,0)</f>
        <v>0</v>
      </c>
      <c r="BD67" s="165">
        <f>IF(AZ67=4,G67,0)</f>
        <v>0</v>
      </c>
      <c r="BE67" s="165">
        <f>IF(AZ67=5,G67,0)</f>
        <v>0</v>
      </c>
      <c r="CA67" s="198">
        <v>1</v>
      </c>
      <c r="CB67" s="198">
        <v>7</v>
      </c>
      <c r="CZ67" s="165">
        <v>9.0000000000034497E-5</v>
      </c>
    </row>
    <row r="68" spans="1:104">
      <c r="A68" s="192">
        <v>39</v>
      </c>
      <c r="B68" s="193" t="s">
        <v>188</v>
      </c>
      <c r="C68" s="194" t="s">
        <v>189</v>
      </c>
      <c r="D68" s="195" t="s">
        <v>93</v>
      </c>
      <c r="E68" s="196">
        <v>21.515999999999998</v>
      </c>
      <c r="F68" s="196">
        <v>237.48</v>
      </c>
      <c r="G68" s="197">
        <f>E68*F68</f>
        <v>5109.6196799999998</v>
      </c>
      <c r="O68" s="191">
        <v>2</v>
      </c>
      <c r="AA68" s="165">
        <v>3</v>
      </c>
      <c r="AB68" s="165">
        <v>7</v>
      </c>
      <c r="AC68" s="165">
        <v>28375781</v>
      </c>
      <c r="AZ68" s="165">
        <v>2</v>
      </c>
      <c r="BA68" s="165">
        <f>IF(AZ68=1,G68,0)</f>
        <v>0</v>
      </c>
      <c r="BB68" s="165">
        <f>IF(AZ68=2,G68,0)</f>
        <v>5109.6196799999998</v>
      </c>
      <c r="BC68" s="165">
        <f>IF(AZ68=3,G68,0)</f>
        <v>0</v>
      </c>
      <c r="BD68" s="165">
        <f>IF(AZ68=4,G68,0)</f>
        <v>0</v>
      </c>
      <c r="BE68" s="165">
        <f>IF(AZ68=5,G68,0)</f>
        <v>0</v>
      </c>
      <c r="CA68" s="198">
        <v>3</v>
      </c>
      <c r="CB68" s="198">
        <v>7</v>
      </c>
      <c r="CZ68" s="165">
        <v>4.0099999999999997E-3</v>
      </c>
    </row>
    <row r="69" spans="1:104">
      <c r="A69" s="192">
        <v>40</v>
      </c>
      <c r="B69" s="193" t="s">
        <v>190</v>
      </c>
      <c r="C69" s="194" t="s">
        <v>191</v>
      </c>
      <c r="D69" s="195" t="s">
        <v>107</v>
      </c>
      <c r="E69" s="196">
        <v>8.8039560000000697E-2</v>
      </c>
      <c r="F69" s="196">
        <v>661</v>
      </c>
      <c r="G69" s="197">
        <f>E69*F69</f>
        <v>58.194149160000464</v>
      </c>
      <c r="O69" s="191">
        <v>2</v>
      </c>
      <c r="AA69" s="165">
        <v>7</v>
      </c>
      <c r="AB69" s="165">
        <v>1001</v>
      </c>
      <c r="AC69" s="165">
        <v>5</v>
      </c>
      <c r="AZ69" s="165">
        <v>2</v>
      </c>
      <c r="BA69" s="165">
        <f>IF(AZ69=1,G69,0)</f>
        <v>0</v>
      </c>
      <c r="BB69" s="165">
        <f>IF(AZ69=2,G69,0)</f>
        <v>58.194149160000464</v>
      </c>
      <c r="BC69" s="165">
        <f>IF(AZ69=3,G69,0)</f>
        <v>0</v>
      </c>
      <c r="BD69" s="165">
        <f>IF(AZ69=4,G69,0)</f>
        <v>0</v>
      </c>
      <c r="BE69" s="165">
        <f>IF(AZ69=5,G69,0)</f>
        <v>0</v>
      </c>
      <c r="CA69" s="198">
        <v>7</v>
      </c>
      <c r="CB69" s="198">
        <v>1001</v>
      </c>
      <c r="CZ69" s="165">
        <v>0</v>
      </c>
    </row>
    <row r="70" spans="1:104">
      <c r="A70" s="199"/>
      <c r="B70" s="200" t="s">
        <v>76</v>
      </c>
      <c r="C70" s="201" t="str">
        <f>CONCATENATE(B66," ",C66)</f>
        <v>713 Izolace tepelné</v>
      </c>
      <c r="D70" s="202"/>
      <c r="E70" s="203"/>
      <c r="F70" s="204"/>
      <c r="G70" s="205">
        <f>SUM(G66:G69)</f>
        <v>5621.6058291600002</v>
      </c>
      <c r="O70" s="191">
        <v>4</v>
      </c>
      <c r="BA70" s="206">
        <f>SUM(BA66:BA69)</f>
        <v>0</v>
      </c>
      <c r="BB70" s="206">
        <f>SUM(BB66:BB69)</f>
        <v>5621.6058291600002</v>
      </c>
      <c r="BC70" s="206">
        <f>SUM(BC66:BC69)</f>
        <v>0</v>
      </c>
      <c r="BD70" s="206">
        <f>SUM(BD66:BD69)</f>
        <v>0</v>
      </c>
      <c r="BE70" s="206">
        <f>SUM(BE66:BE69)</f>
        <v>0</v>
      </c>
    </row>
    <row r="71" spans="1:104">
      <c r="A71" s="184" t="s">
        <v>74</v>
      </c>
      <c r="B71" s="185" t="s">
        <v>192</v>
      </c>
      <c r="C71" s="186" t="s">
        <v>193</v>
      </c>
      <c r="D71" s="187"/>
      <c r="E71" s="188"/>
      <c r="F71" s="188"/>
      <c r="G71" s="189"/>
      <c r="H71" s="190"/>
      <c r="I71" s="190"/>
      <c r="O71" s="191">
        <v>1</v>
      </c>
    </row>
    <row r="72" spans="1:104">
      <c r="A72" s="192">
        <v>41</v>
      </c>
      <c r="B72" s="193" t="s">
        <v>194</v>
      </c>
      <c r="C72" s="194" t="s">
        <v>195</v>
      </c>
      <c r="D72" s="195" t="s">
        <v>98</v>
      </c>
      <c r="E72" s="196">
        <v>6</v>
      </c>
      <c r="F72" s="196">
        <v>409</v>
      </c>
      <c r="G72" s="197">
        <f>E72*F72</f>
        <v>2454</v>
      </c>
      <c r="O72" s="191">
        <v>2</v>
      </c>
      <c r="AA72" s="165">
        <v>1</v>
      </c>
      <c r="AB72" s="165">
        <v>7</v>
      </c>
      <c r="AC72" s="165">
        <v>7</v>
      </c>
      <c r="AZ72" s="165">
        <v>2</v>
      </c>
      <c r="BA72" s="165">
        <f>IF(AZ72=1,G72,0)</f>
        <v>0</v>
      </c>
      <c r="BB72" s="165">
        <f>IF(AZ72=2,G72,0)</f>
        <v>2454</v>
      </c>
      <c r="BC72" s="165">
        <f>IF(AZ72=3,G72,0)</f>
        <v>0</v>
      </c>
      <c r="BD72" s="165">
        <f>IF(AZ72=4,G72,0)</f>
        <v>0</v>
      </c>
      <c r="BE72" s="165">
        <f>IF(AZ72=5,G72,0)</f>
        <v>0</v>
      </c>
      <c r="CA72" s="198">
        <v>1</v>
      </c>
      <c r="CB72" s="198">
        <v>7</v>
      </c>
      <c r="CZ72" s="165">
        <v>0</v>
      </c>
    </row>
    <row r="73" spans="1:104">
      <c r="A73" s="192">
        <v>42</v>
      </c>
      <c r="B73" s="193" t="s">
        <v>196</v>
      </c>
      <c r="C73" s="194" t="s">
        <v>197</v>
      </c>
      <c r="D73" s="195" t="s">
        <v>98</v>
      </c>
      <c r="E73" s="196">
        <v>4</v>
      </c>
      <c r="F73" s="196">
        <v>2510.08</v>
      </c>
      <c r="G73" s="197">
        <f>E73*F73</f>
        <v>10040.32</v>
      </c>
      <c r="O73" s="191">
        <v>2</v>
      </c>
      <c r="AA73" s="165">
        <v>3</v>
      </c>
      <c r="AB73" s="165">
        <v>7</v>
      </c>
      <c r="AC73" s="165">
        <v>61161717</v>
      </c>
      <c r="AZ73" s="165">
        <v>2</v>
      </c>
      <c r="BA73" s="165">
        <f>IF(AZ73=1,G73,0)</f>
        <v>0</v>
      </c>
      <c r="BB73" s="165">
        <f>IF(AZ73=2,G73,0)</f>
        <v>10040.32</v>
      </c>
      <c r="BC73" s="165">
        <f>IF(AZ73=3,G73,0)</f>
        <v>0</v>
      </c>
      <c r="BD73" s="165">
        <f>IF(AZ73=4,G73,0)</f>
        <v>0</v>
      </c>
      <c r="BE73" s="165">
        <f>IF(AZ73=5,G73,0)</f>
        <v>0</v>
      </c>
      <c r="CA73" s="198">
        <v>3</v>
      </c>
      <c r="CB73" s="198">
        <v>7</v>
      </c>
      <c r="CZ73" s="165">
        <v>1.7999999999999999E-2</v>
      </c>
    </row>
    <row r="74" spans="1:104">
      <c r="A74" s="192">
        <v>43</v>
      </c>
      <c r="B74" s="193" t="s">
        <v>198</v>
      </c>
      <c r="C74" s="194" t="s">
        <v>199</v>
      </c>
      <c r="D74" s="195" t="s">
        <v>98</v>
      </c>
      <c r="E74" s="196">
        <v>2</v>
      </c>
      <c r="F74" s="196">
        <v>1207.44</v>
      </c>
      <c r="G74" s="197">
        <f>E74*F74</f>
        <v>2414.88</v>
      </c>
      <c r="O74" s="191">
        <v>2</v>
      </c>
      <c r="AA74" s="165">
        <v>3</v>
      </c>
      <c r="AB74" s="165">
        <v>7</v>
      </c>
      <c r="AC74" s="165">
        <v>61160162</v>
      </c>
      <c r="AZ74" s="165">
        <v>2</v>
      </c>
      <c r="BA74" s="165">
        <f>IF(AZ74=1,G74,0)</f>
        <v>0</v>
      </c>
      <c r="BB74" s="165">
        <f>IF(AZ74=2,G74,0)</f>
        <v>2414.88</v>
      </c>
      <c r="BC74" s="165">
        <f>IF(AZ74=3,G74,0)</f>
        <v>0</v>
      </c>
      <c r="BD74" s="165">
        <f>IF(AZ74=4,G74,0)</f>
        <v>0</v>
      </c>
      <c r="BE74" s="165">
        <f>IF(AZ74=5,G74,0)</f>
        <v>0</v>
      </c>
      <c r="CA74" s="198">
        <v>3</v>
      </c>
      <c r="CB74" s="198">
        <v>7</v>
      </c>
      <c r="CZ74" s="165">
        <v>1.5500000000002999E-2</v>
      </c>
    </row>
    <row r="75" spans="1:104" ht="22.5">
      <c r="A75" s="192">
        <v>44</v>
      </c>
      <c r="B75" s="193" t="s">
        <v>75</v>
      </c>
      <c r="C75" s="194" t="s">
        <v>200</v>
      </c>
      <c r="D75" s="195" t="s">
        <v>93</v>
      </c>
      <c r="E75" s="196">
        <v>10.055999999999999</v>
      </c>
      <c r="F75" s="196">
        <v>5500</v>
      </c>
      <c r="G75" s="197">
        <f>E75*F75</f>
        <v>55307.999999999993</v>
      </c>
      <c r="O75" s="191">
        <v>2</v>
      </c>
      <c r="AA75" s="165">
        <v>12</v>
      </c>
      <c r="AB75" s="165">
        <v>0</v>
      </c>
      <c r="AC75" s="165">
        <v>43</v>
      </c>
      <c r="AZ75" s="165">
        <v>2</v>
      </c>
      <c r="BA75" s="165">
        <f>IF(AZ75=1,G75,0)</f>
        <v>0</v>
      </c>
      <c r="BB75" s="165">
        <f>IF(AZ75=2,G75,0)</f>
        <v>55307.999999999993</v>
      </c>
      <c r="BC75" s="165">
        <f>IF(AZ75=3,G75,0)</f>
        <v>0</v>
      </c>
      <c r="BD75" s="165">
        <f>IF(AZ75=4,G75,0)</f>
        <v>0</v>
      </c>
      <c r="BE75" s="165">
        <f>IF(AZ75=5,G75,0)</f>
        <v>0</v>
      </c>
      <c r="CA75" s="198">
        <v>12</v>
      </c>
      <c r="CB75" s="198">
        <v>0</v>
      </c>
      <c r="CZ75" s="165">
        <v>0</v>
      </c>
    </row>
    <row r="76" spans="1:104">
      <c r="A76" s="192">
        <v>45</v>
      </c>
      <c r="B76" s="193" t="s">
        <v>79</v>
      </c>
      <c r="C76" s="194" t="s">
        <v>201</v>
      </c>
      <c r="D76" s="195" t="s">
        <v>98</v>
      </c>
      <c r="E76" s="196">
        <v>3</v>
      </c>
      <c r="F76" s="196">
        <v>13490</v>
      </c>
      <c r="G76" s="197">
        <f>E76*F76</f>
        <v>40470</v>
      </c>
      <c r="O76" s="191">
        <v>2</v>
      </c>
      <c r="AA76" s="165">
        <v>12</v>
      </c>
      <c r="AB76" s="165">
        <v>0</v>
      </c>
      <c r="AC76" s="165">
        <v>44</v>
      </c>
      <c r="AZ76" s="165">
        <v>2</v>
      </c>
      <c r="BA76" s="165">
        <f>IF(AZ76=1,G76,0)</f>
        <v>0</v>
      </c>
      <c r="BB76" s="165">
        <f>IF(AZ76=2,G76,0)</f>
        <v>40470</v>
      </c>
      <c r="BC76" s="165">
        <f>IF(AZ76=3,G76,0)</f>
        <v>0</v>
      </c>
      <c r="BD76" s="165">
        <f>IF(AZ76=4,G76,0)</f>
        <v>0</v>
      </c>
      <c r="BE76" s="165">
        <f>IF(AZ76=5,G76,0)</f>
        <v>0</v>
      </c>
      <c r="CA76" s="198">
        <v>12</v>
      </c>
      <c r="CB76" s="198">
        <v>0</v>
      </c>
      <c r="CZ76" s="165">
        <v>0</v>
      </c>
    </row>
    <row r="77" spans="1:104">
      <c r="A77" s="192">
        <v>46</v>
      </c>
      <c r="B77" s="193" t="s">
        <v>202</v>
      </c>
      <c r="C77" s="194" t="s">
        <v>203</v>
      </c>
      <c r="D77" s="195" t="s">
        <v>107</v>
      </c>
      <c r="E77" s="196">
        <v>0.103000000000006</v>
      </c>
      <c r="F77" s="196">
        <v>567</v>
      </c>
      <c r="G77" s="197">
        <f>E77*F77</f>
        <v>58.401000000003407</v>
      </c>
      <c r="O77" s="191">
        <v>2</v>
      </c>
      <c r="AA77" s="165">
        <v>7</v>
      </c>
      <c r="AB77" s="165">
        <v>1001</v>
      </c>
      <c r="AC77" s="165">
        <v>5</v>
      </c>
      <c r="AZ77" s="165">
        <v>2</v>
      </c>
      <c r="BA77" s="165">
        <f>IF(AZ77=1,G77,0)</f>
        <v>0</v>
      </c>
      <c r="BB77" s="165">
        <f>IF(AZ77=2,G77,0)</f>
        <v>58.401000000003407</v>
      </c>
      <c r="BC77" s="165">
        <f>IF(AZ77=3,G77,0)</f>
        <v>0</v>
      </c>
      <c r="BD77" s="165">
        <f>IF(AZ77=4,G77,0)</f>
        <v>0</v>
      </c>
      <c r="BE77" s="165">
        <f>IF(AZ77=5,G77,0)</f>
        <v>0</v>
      </c>
      <c r="CA77" s="198">
        <v>7</v>
      </c>
      <c r="CB77" s="198">
        <v>1001</v>
      </c>
      <c r="CZ77" s="165">
        <v>0</v>
      </c>
    </row>
    <row r="78" spans="1:104">
      <c r="A78" s="199"/>
      <c r="B78" s="200" t="s">
        <v>76</v>
      </c>
      <c r="C78" s="201" t="str">
        <f>CONCATENATE(B71," ",C71)</f>
        <v>766 Konstrukce truhlářské</v>
      </c>
      <c r="D78" s="202"/>
      <c r="E78" s="203"/>
      <c r="F78" s="204"/>
      <c r="G78" s="205">
        <f>SUM(G71:G77)</f>
        <v>110745.601</v>
      </c>
      <c r="O78" s="191">
        <v>4</v>
      </c>
      <c r="BA78" s="206">
        <f>SUM(BA71:BA77)</f>
        <v>0</v>
      </c>
      <c r="BB78" s="206">
        <f>SUM(BB71:BB77)</f>
        <v>110745.601</v>
      </c>
      <c r="BC78" s="206">
        <f>SUM(BC71:BC77)</f>
        <v>0</v>
      </c>
      <c r="BD78" s="206">
        <f>SUM(BD71:BD77)</f>
        <v>0</v>
      </c>
      <c r="BE78" s="206">
        <f>SUM(BE71:BE77)</f>
        <v>0</v>
      </c>
    </row>
    <row r="79" spans="1:104">
      <c r="A79" s="184" t="s">
        <v>74</v>
      </c>
      <c r="B79" s="185" t="s">
        <v>204</v>
      </c>
      <c r="C79" s="186" t="s">
        <v>205</v>
      </c>
      <c r="D79" s="187"/>
      <c r="E79" s="188"/>
      <c r="F79" s="188"/>
      <c r="G79" s="189"/>
      <c r="H79" s="190"/>
      <c r="I79" s="190"/>
      <c r="O79" s="191">
        <v>1</v>
      </c>
    </row>
    <row r="80" spans="1:104">
      <c r="A80" s="192">
        <v>47</v>
      </c>
      <c r="B80" s="193" t="s">
        <v>206</v>
      </c>
      <c r="C80" s="194" t="s">
        <v>207</v>
      </c>
      <c r="D80" s="195" t="s">
        <v>98</v>
      </c>
      <c r="E80" s="196">
        <v>6</v>
      </c>
      <c r="F80" s="196">
        <v>166</v>
      </c>
      <c r="G80" s="197">
        <f>E80*F80</f>
        <v>996</v>
      </c>
      <c r="O80" s="191">
        <v>2</v>
      </c>
      <c r="AA80" s="165">
        <v>1</v>
      </c>
      <c r="AB80" s="165">
        <v>7</v>
      </c>
      <c r="AC80" s="165">
        <v>7</v>
      </c>
      <c r="AZ80" s="165">
        <v>2</v>
      </c>
      <c r="BA80" s="165">
        <f>IF(AZ80=1,G80,0)</f>
        <v>0</v>
      </c>
      <c r="BB80" s="165">
        <f>IF(AZ80=2,G80,0)</f>
        <v>996</v>
      </c>
      <c r="BC80" s="165">
        <f>IF(AZ80=3,G80,0)</f>
        <v>0</v>
      </c>
      <c r="BD80" s="165">
        <f>IF(AZ80=4,G80,0)</f>
        <v>0</v>
      </c>
      <c r="BE80" s="165">
        <f>IF(AZ80=5,G80,0)</f>
        <v>0</v>
      </c>
      <c r="CA80" s="198">
        <v>1</v>
      </c>
      <c r="CB80" s="198">
        <v>7</v>
      </c>
      <c r="CZ80" s="165">
        <v>0</v>
      </c>
    </row>
    <row r="81" spans="1:104">
      <c r="A81" s="192">
        <v>48</v>
      </c>
      <c r="B81" s="193" t="s">
        <v>208</v>
      </c>
      <c r="C81" s="194" t="s">
        <v>209</v>
      </c>
      <c r="D81" s="195" t="s">
        <v>98</v>
      </c>
      <c r="E81" s="196">
        <v>6</v>
      </c>
      <c r="F81" s="196">
        <v>728.38</v>
      </c>
      <c r="G81" s="197">
        <f>E81*F81</f>
        <v>4370.28</v>
      </c>
      <c r="O81" s="191">
        <v>2</v>
      </c>
      <c r="AA81" s="165">
        <v>3</v>
      </c>
      <c r="AB81" s="165">
        <v>7</v>
      </c>
      <c r="AC81" s="165">
        <v>54914635</v>
      </c>
      <c r="AZ81" s="165">
        <v>2</v>
      </c>
      <c r="BA81" s="165">
        <f>IF(AZ81=1,G81,0)</f>
        <v>0</v>
      </c>
      <c r="BB81" s="165">
        <f>IF(AZ81=2,G81,0)</f>
        <v>4370.28</v>
      </c>
      <c r="BC81" s="165">
        <f>IF(AZ81=3,G81,0)</f>
        <v>0</v>
      </c>
      <c r="BD81" s="165">
        <f>IF(AZ81=4,G81,0)</f>
        <v>0</v>
      </c>
      <c r="BE81" s="165">
        <f>IF(AZ81=5,G81,0)</f>
        <v>0</v>
      </c>
      <c r="CA81" s="198">
        <v>3</v>
      </c>
      <c r="CB81" s="198">
        <v>7</v>
      </c>
      <c r="CZ81" s="165">
        <v>8.0000000000000004E-4</v>
      </c>
    </row>
    <row r="82" spans="1:104">
      <c r="A82" s="192">
        <v>49</v>
      </c>
      <c r="B82" s="193" t="s">
        <v>210</v>
      </c>
      <c r="C82" s="194" t="s">
        <v>211</v>
      </c>
      <c r="D82" s="195" t="s">
        <v>107</v>
      </c>
      <c r="E82" s="196">
        <v>4.7999999999999996E-3</v>
      </c>
      <c r="F82" s="196">
        <v>993</v>
      </c>
      <c r="G82" s="197">
        <f>E82*F82</f>
        <v>4.7664</v>
      </c>
      <c r="O82" s="191">
        <v>2</v>
      </c>
      <c r="AA82" s="165">
        <v>7</v>
      </c>
      <c r="AB82" s="165">
        <v>1001</v>
      </c>
      <c r="AC82" s="165">
        <v>5</v>
      </c>
      <c r="AZ82" s="165">
        <v>2</v>
      </c>
      <c r="BA82" s="165">
        <f>IF(AZ82=1,G82,0)</f>
        <v>0</v>
      </c>
      <c r="BB82" s="165">
        <f>IF(AZ82=2,G82,0)</f>
        <v>4.7664</v>
      </c>
      <c r="BC82" s="165">
        <f>IF(AZ82=3,G82,0)</f>
        <v>0</v>
      </c>
      <c r="BD82" s="165">
        <f>IF(AZ82=4,G82,0)</f>
        <v>0</v>
      </c>
      <c r="BE82" s="165">
        <f>IF(AZ82=5,G82,0)</f>
        <v>0</v>
      </c>
      <c r="CA82" s="198">
        <v>7</v>
      </c>
      <c r="CB82" s="198">
        <v>1001</v>
      </c>
      <c r="CZ82" s="165">
        <v>0</v>
      </c>
    </row>
    <row r="83" spans="1:104">
      <c r="A83" s="199"/>
      <c r="B83" s="200" t="s">
        <v>76</v>
      </c>
      <c r="C83" s="201" t="str">
        <f>CONCATENATE(B79," ",C79)</f>
        <v>767 Konstrukce zámečnické</v>
      </c>
      <c r="D83" s="202"/>
      <c r="E83" s="203"/>
      <c r="F83" s="204"/>
      <c r="G83" s="205">
        <f>SUM(G79:G82)</f>
        <v>5371.0464000000002</v>
      </c>
      <c r="O83" s="191">
        <v>4</v>
      </c>
      <c r="BA83" s="206">
        <f>SUM(BA79:BA82)</f>
        <v>0</v>
      </c>
      <c r="BB83" s="206">
        <f>SUM(BB79:BB82)</f>
        <v>5371.0464000000002</v>
      </c>
      <c r="BC83" s="206">
        <f>SUM(BC79:BC82)</f>
        <v>0</v>
      </c>
      <c r="BD83" s="206">
        <f>SUM(BD79:BD82)</f>
        <v>0</v>
      </c>
      <c r="BE83" s="206">
        <f>SUM(BE79:BE82)</f>
        <v>0</v>
      </c>
    </row>
    <row r="84" spans="1:104">
      <c r="A84" s="184" t="s">
        <v>74</v>
      </c>
      <c r="B84" s="185" t="s">
        <v>212</v>
      </c>
      <c r="C84" s="186" t="s">
        <v>213</v>
      </c>
      <c r="D84" s="187"/>
      <c r="E84" s="188"/>
      <c r="F84" s="188"/>
      <c r="G84" s="189"/>
      <c r="H84" s="190"/>
      <c r="I84" s="190"/>
      <c r="O84" s="191">
        <v>1</v>
      </c>
    </row>
    <row r="85" spans="1:104">
      <c r="A85" s="192">
        <v>50</v>
      </c>
      <c r="B85" s="193" t="s">
        <v>214</v>
      </c>
      <c r="C85" s="194" t="s">
        <v>215</v>
      </c>
      <c r="D85" s="195" t="s">
        <v>93</v>
      </c>
      <c r="E85" s="196">
        <v>23.78</v>
      </c>
      <c r="F85" s="196">
        <v>843</v>
      </c>
      <c r="G85" s="197">
        <f>E85*F85</f>
        <v>20046.54</v>
      </c>
      <c r="O85" s="191">
        <v>2</v>
      </c>
      <c r="AA85" s="165">
        <v>2</v>
      </c>
      <c r="AB85" s="165">
        <v>7</v>
      </c>
      <c r="AC85" s="165">
        <v>7</v>
      </c>
      <c r="AZ85" s="165">
        <v>2</v>
      </c>
      <c r="BA85" s="165">
        <f>IF(AZ85=1,G85,0)</f>
        <v>0</v>
      </c>
      <c r="BB85" s="165">
        <f>IF(AZ85=2,G85,0)</f>
        <v>20046.54</v>
      </c>
      <c r="BC85" s="165">
        <f>IF(AZ85=3,G85,0)</f>
        <v>0</v>
      </c>
      <c r="BD85" s="165">
        <f>IF(AZ85=4,G85,0)</f>
        <v>0</v>
      </c>
      <c r="BE85" s="165">
        <f>IF(AZ85=5,G85,0)</f>
        <v>0</v>
      </c>
      <c r="CA85" s="198">
        <v>2</v>
      </c>
      <c r="CB85" s="198">
        <v>7</v>
      </c>
      <c r="CZ85" s="165">
        <v>3.1769999999994497E-2</v>
      </c>
    </row>
    <row r="86" spans="1:104">
      <c r="A86" s="199"/>
      <c r="B86" s="200" t="s">
        <v>76</v>
      </c>
      <c r="C86" s="201" t="str">
        <f>CONCATENATE(B84," ",C84)</f>
        <v>771 Podlahy z dlaždic a obklady</v>
      </c>
      <c r="D86" s="202"/>
      <c r="E86" s="203"/>
      <c r="F86" s="204"/>
      <c r="G86" s="205">
        <f>SUM(G84:G85)</f>
        <v>20046.54</v>
      </c>
      <c r="O86" s="191">
        <v>4</v>
      </c>
      <c r="BA86" s="206">
        <f>SUM(BA84:BA85)</f>
        <v>0</v>
      </c>
      <c r="BB86" s="206">
        <f>SUM(BB84:BB85)</f>
        <v>20046.54</v>
      </c>
      <c r="BC86" s="206">
        <f>SUM(BC84:BC85)</f>
        <v>0</v>
      </c>
      <c r="BD86" s="206">
        <f>SUM(BD84:BD85)</f>
        <v>0</v>
      </c>
      <c r="BE86" s="206">
        <f>SUM(BE84:BE85)</f>
        <v>0</v>
      </c>
    </row>
    <row r="87" spans="1:104">
      <c r="A87" s="184" t="s">
        <v>74</v>
      </c>
      <c r="B87" s="185" t="s">
        <v>216</v>
      </c>
      <c r="C87" s="186" t="s">
        <v>217</v>
      </c>
      <c r="D87" s="187"/>
      <c r="E87" s="188"/>
      <c r="F87" s="188"/>
      <c r="G87" s="189"/>
      <c r="H87" s="190"/>
      <c r="I87" s="190"/>
      <c r="O87" s="191">
        <v>1</v>
      </c>
    </row>
    <row r="88" spans="1:104" ht="22.5">
      <c r="A88" s="192">
        <v>51</v>
      </c>
      <c r="B88" s="193" t="s">
        <v>218</v>
      </c>
      <c r="C88" s="194" t="s">
        <v>219</v>
      </c>
      <c r="D88" s="195" t="s">
        <v>93</v>
      </c>
      <c r="E88" s="196">
        <v>51.31</v>
      </c>
      <c r="F88" s="196">
        <v>838</v>
      </c>
      <c r="G88" s="197">
        <f>E88*F88</f>
        <v>42997.78</v>
      </c>
      <c r="O88" s="191">
        <v>2</v>
      </c>
      <c r="AA88" s="165">
        <v>2</v>
      </c>
      <c r="AB88" s="165">
        <v>7</v>
      </c>
      <c r="AC88" s="165">
        <v>7</v>
      </c>
      <c r="AZ88" s="165">
        <v>2</v>
      </c>
      <c r="BA88" s="165">
        <f>IF(AZ88=1,G88,0)</f>
        <v>0</v>
      </c>
      <c r="BB88" s="165">
        <f>IF(AZ88=2,G88,0)</f>
        <v>42997.78</v>
      </c>
      <c r="BC88" s="165">
        <f>IF(AZ88=3,G88,0)</f>
        <v>0</v>
      </c>
      <c r="BD88" s="165">
        <f>IF(AZ88=4,G88,0)</f>
        <v>0</v>
      </c>
      <c r="BE88" s="165">
        <f>IF(AZ88=5,G88,0)</f>
        <v>0</v>
      </c>
      <c r="CA88" s="198">
        <v>2</v>
      </c>
      <c r="CB88" s="198">
        <v>7</v>
      </c>
      <c r="CZ88" s="165">
        <v>4.0000000000000001E-3</v>
      </c>
    </row>
    <row r="89" spans="1:104">
      <c r="A89" s="199"/>
      <c r="B89" s="200" t="s">
        <v>76</v>
      </c>
      <c r="C89" s="201" t="str">
        <f>CONCATENATE(B87," ",C87)</f>
        <v>776 Podlahy povlakové</v>
      </c>
      <c r="D89" s="202"/>
      <c r="E89" s="203"/>
      <c r="F89" s="204"/>
      <c r="G89" s="205">
        <f>SUM(G87:G88)</f>
        <v>42997.78</v>
      </c>
      <c r="O89" s="191">
        <v>4</v>
      </c>
      <c r="BA89" s="206">
        <f>SUM(BA87:BA88)</f>
        <v>0</v>
      </c>
      <c r="BB89" s="206">
        <f>SUM(BB87:BB88)</f>
        <v>42997.78</v>
      </c>
      <c r="BC89" s="206">
        <f>SUM(BC87:BC88)</f>
        <v>0</v>
      </c>
      <c r="BD89" s="206">
        <f>SUM(BD87:BD88)</f>
        <v>0</v>
      </c>
      <c r="BE89" s="206">
        <f>SUM(BE87:BE88)</f>
        <v>0</v>
      </c>
    </row>
    <row r="90" spans="1:104">
      <c r="A90" s="184" t="s">
        <v>74</v>
      </c>
      <c r="B90" s="185" t="s">
        <v>220</v>
      </c>
      <c r="C90" s="186" t="s">
        <v>221</v>
      </c>
      <c r="D90" s="187"/>
      <c r="E90" s="188"/>
      <c r="F90" s="188"/>
      <c r="G90" s="189"/>
      <c r="H90" s="190"/>
      <c r="I90" s="190"/>
      <c r="O90" s="191">
        <v>1</v>
      </c>
    </row>
    <row r="91" spans="1:104">
      <c r="A91" s="192">
        <v>52</v>
      </c>
      <c r="B91" s="193" t="s">
        <v>222</v>
      </c>
      <c r="C91" s="194" t="s">
        <v>223</v>
      </c>
      <c r="D91" s="195" t="s">
        <v>93</v>
      </c>
      <c r="E91" s="196">
        <v>73.114999999999995</v>
      </c>
      <c r="F91" s="196">
        <v>972</v>
      </c>
      <c r="G91" s="197">
        <f>E91*F91</f>
        <v>71067.78</v>
      </c>
      <c r="O91" s="191">
        <v>2</v>
      </c>
      <c r="AA91" s="165">
        <v>2</v>
      </c>
      <c r="AB91" s="165">
        <v>7</v>
      </c>
      <c r="AC91" s="165">
        <v>7</v>
      </c>
      <c r="AZ91" s="165">
        <v>2</v>
      </c>
      <c r="BA91" s="165">
        <f>IF(AZ91=1,G91,0)</f>
        <v>0</v>
      </c>
      <c r="BB91" s="165">
        <f>IF(AZ91=2,G91,0)</f>
        <v>71067.78</v>
      </c>
      <c r="BC91" s="165">
        <f>IF(AZ91=3,G91,0)</f>
        <v>0</v>
      </c>
      <c r="BD91" s="165">
        <f>IF(AZ91=4,G91,0)</f>
        <v>0</v>
      </c>
      <c r="BE91" s="165">
        <f>IF(AZ91=5,G91,0)</f>
        <v>0</v>
      </c>
      <c r="CA91" s="198">
        <v>2</v>
      </c>
      <c r="CB91" s="198">
        <v>7</v>
      </c>
      <c r="CZ91" s="165">
        <v>5.9259999999994803E-2</v>
      </c>
    </row>
    <row r="92" spans="1:104">
      <c r="A92" s="199"/>
      <c r="B92" s="200" t="s">
        <v>76</v>
      </c>
      <c r="C92" s="201" t="str">
        <f>CONCATENATE(B90," ",C90)</f>
        <v>781 Obklady keramické</v>
      </c>
      <c r="D92" s="202"/>
      <c r="E92" s="203"/>
      <c r="F92" s="204"/>
      <c r="G92" s="205">
        <f>SUM(G90:G91)</f>
        <v>71067.78</v>
      </c>
      <c r="O92" s="191">
        <v>4</v>
      </c>
      <c r="BA92" s="206">
        <f>SUM(BA90:BA91)</f>
        <v>0</v>
      </c>
      <c r="BB92" s="206">
        <f>SUM(BB90:BB91)</f>
        <v>71067.78</v>
      </c>
      <c r="BC92" s="206">
        <f>SUM(BC90:BC91)</f>
        <v>0</v>
      </c>
      <c r="BD92" s="206">
        <f>SUM(BD90:BD91)</f>
        <v>0</v>
      </c>
      <c r="BE92" s="206">
        <f>SUM(BE90:BE91)</f>
        <v>0</v>
      </c>
    </row>
    <row r="93" spans="1:104">
      <c r="A93" s="184" t="s">
        <v>74</v>
      </c>
      <c r="B93" s="185" t="s">
        <v>224</v>
      </c>
      <c r="C93" s="186" t="s">
        <v>225</v>
      </c>
      <c r="D93" s="187"/>
      <c r="E93" s="188"/>
      <c r="F93" s="188"/>
      <c r="G93" s="189"/>
      <c r="H93" s="190"/>
      <c r="I93" s="190"/>
      <c r="O93" s="191">
        <v>1</v>
      </c>
    </row>
    <row r="94" spans="1:104" ht="22.5">
      <c r="A94" s="192">
        <v>53</v>
      </c>
      <c r="B94" s="193" t="s">
        <v>226</v>
      </c>
      <c r="C94" s="194" t="s">
        <v>227</v>
      </c>
      <c r="D94" s="195" t="s">
        <v>93</v>
      </c>
      <c r="E94" s="196">
        <v>300</v>
      </c>
      <c r="F94" s="196">
        <v>33.200000000000003</v>
      </c>
      <c r="G94" s="197">
        <f>E94*F94</f>
        <v>9960</v>
      </c>
      <c r="O94" s="191">
        <v>2</v>
      </c>
      <c r="AA94" s="165">
        <v>1</v>
      </c>
      <c r="AB94" s="165">
        <v>7</v>
      </c>
      <c r="AC94" s="165">
        <v>7</v>
      </c>
      <c r="AZ94" s="165">
        <v>2</v>
      </c>
      <c r="BA94" s="165">
        <f>IF(AZ94=1,G94,0)</f>
        <v>0</v>
      </c>
      <c r="BB94" s="165">
        <f>IF(AZ94=2,G94,0)</f>
        <v>9960</v>
      </c>
      <c r="BC94" s="165">
        <f>IF(AZ94=3,G94,0)</f>
        <v>0</v>
      </c>
      <c r="BD94" s="165">
        <f>IF(AZ94=4,G94,0)</f>
        <v>0</v>
      </c>
      <c r="BE94" s="165">
        <f>IF(AZ94=5,G94,0)</f>
        <v>0</v>
      </c>
      <c r="CA94" s="198">
        <v>1</v>
      </c>
      <c r="CB94" s="198">
        <v>7</v>
      </c>
      <c r="CZ94" s="165">
        <v>1.89999999999912E-4</v>
      </c>
    </row>
    <row r="95" spans="1:104">
      <c r="A95" s="199"/>
      <c r="B95" s="200" t="s">
        <v>76</v>
      </c>
      <c r="C95" s="201" t="str">
        <f>CONCATENATE(B93," ",C93)</f>
        <v>784 Malby</v>
      </c>
      <c r="D95" s="202"/>
      <c r="E95" s="203"/>
      <c r="F95" s="204"/>
      <c r="G95" s="205">
        <f>SUM(G93:G94)</f>
        <v>9960</v>
      </c>
      <c r="O95" s="191">
        <v>4</v>
      </c>
      <c r="BA95" s="206">
        <f>SUM(BA93:BA94)</f>
        <v>0</v>
      </c>
      <c r="BB95" s="206">
        <f>SUM(BB93:BB94)</f>
        <v>9960</v>
      </c>
      <c r="BC95" s="206">
        <f>SUM(BC93:BC94)</f>
        <v>0</v>
      </c>
      <c r="BD95" s="206">
        <f>SUM(BD93:BD94)</f>
        <v>0</v>
      </c>
      <c r="BE95" s="206">
        <f>SUM(BE93:BE94)</f>
        <v>0</v>
      </c>
    </row>
    <row r="96" spans="1:104">
      <c r="A96" s="184" t="s">
        <v>74</v>
      </c>
      <c r="B96" s="185" t="s">
        <v>228</v>
      </c>
      <c r="C96" s="186" t="s">
        <v>229</v>
      </c>
      <c r="D96" s="187"/>
      <c r="E96" s="188"/>
      <c r="F96" s="188"/>
      <c r="G96" s="189"/>
      <c r="H96" s="190"/>
      <c r="I96" s="190"/>
      <c r="O96" s="191">
        <v>1</v>
      </c>
    </row>
    <row r="97" spans="1:104">
      <c r="A97" s="192">
        <v>54</v>
      </c>
      <c r="B97" s="193" t="s">
        <v>118</v>
      </c>
      <c r="C97" s="194" t="s">
        <v>230</v>
      </c>
      <c r="D97" s="195" t="s">
        <v>231</v>
      </c>
      <c r="E97" s="196">
        <v>3</v>
      </c>
      <c r="F97" s="196">
        <v>20000</v>
      </c>
      <c r="G97" s="197">
        <f>E97*F97</f>
        <v>60000</v>
      </c>
      <c r="O97" s="191">
        <v>2</v>
      </c>
      <c r="AA97" s="165">
        <v>12</v>
      </c>
      <c r="AB97" s="165">
        <v>0</v>
      </c>
      <c r="AC97" s="165">
        <v>53</v>
      </c>
      <c r="AZ97" s="165">
        <v>4</v>
      </c>
      <c r="BA97" s="165">
        <f>IF(AZ97=1,G97,0)</f>
        <v>0</v>
      </c>
      <c r="BB97" s="165">
        <f>IF(AZ97=2,G97,0)</f>
        <v>0</v>
      </c>
      <c r="BC97" s="165">
        <f>IF(AZ97=3,G97,0)</f>
        <v>0</v>
      </c>
      <c r="BD97" s="165">
        <f>IF(AZ97=4,G97,0)</f>
        <v>60000</v>
      </c>
      <c r="BE97" s="165">
        <f>IF(AZ97=5,G97,0)</f>
        <v>0</v>
      </c>
      <c r="CA97" s="198">
        <v>12</v>
      </c>
      <c r="CB97" s="198">
        <v>0</v>
      </c>
      <c r="CZ97" s="165">
        <v>0</v>
      </c>
    </row>
    <row r="98" spans="1:104">
      <c r="A98" s="199"/>
      <c r="B98" s="200" t="s">
        <v>76</v>
      </c>
      <c r="C98" s="201" t="str">
        <f>CONCATENATE(B96," ",C96)</f>
        <v>M21 Elektromontáže</v>
      </c>
      <c r="D98" s="202"/>
      <c r="E98" s="203"/>
      <c r="F98" s="204"/>
      <c r="G98" s="205">
        <f>SUM(G96:G97)</f>
        <v>60000</v>
      </c>
      <c r="O98" s="191">
        <v>4</v>
      </c>
      <c r="BA98" s="206">
        <f>SUM(BA96:BA97)</f>
        <v>0</v>
      </c>
      <c r="BB98" s="206">
        <f>SUM(BB96:BB97)</f>
        <v>0</v>
      </c>
      <c r="BC98" s="206">
        <f>SUM(BC96:BC97)</f>
        <v>0</v>
      </c>
      <c r="BD98" s="206">
        <f>SUM(BD96:BD97)</f>
        <v>60000</v>
      </c>
      <c r="BE98" s="206">
        <f>SUM(BE96:BE97)</f>
        <v>0</v>
      </c>
    </row>
    <row r="99" spans="1:104">
      <c r="A99" s="184" t="s">
        <v>74</v>
      </c>
      <c r="B99" s="185" t="s">
        <v>232</v>
      </c>
      <c r="C99" s="186" t="s">
        <v>233</v>
      </c>
      <c r="D99" s="187"/>
      <c r="E99" s="188"/>
      <c r="F99" s="188"/>
      <c r="G99" s="189"/>
      <c r="H99" s="190"/>
      <c r="I99" s="190"/>
      <c r="O99" s="191">
        <v>1</v>
      </c>
    </row>
    <row r="100" spans="1:104">
      <c r="A100" s="192">
        <v>55</v>
      </c>
      <c r="B100" s="193" t="s">
        <v>142</v>
      </c>
      <c r="C100" s="194" t="s">
        <v>234</v>
      </c>
      <c r="D100" s="195" t="s">
        <v>231</v>
      </c>
      <c r="E100" s="196">
        <v>3</v>
      </c>
      <c r="F100" s="196">
        <v>45000</v>
      </c>
      <c r="G100" s="197">
        <f>E100*F100</f>
        <v>135000</v>
      </c>
      <c r="O100" s="191">
        <v>2</v>
      </c>
      <c r="AA100" s="165">
        <v>12</v>
      </c>
      <c r="AB100" s="165">
        <v>0</v>
      </c>
      <c r="AC100" s="165">
        <v>54</v>
      </c>
      <c r="AZ100" s="165">
        <v>2</v>
      </c>
      <c r="BA100" s="165">
        <f>IF(AZ100=1,G100,0)</f>
        <v>0</v>
      </c>
      <c r="BB100" s="165">
        <f>IF(AZ100=2,G100,0)</f>
        <v>135000</v>
      </c>
      <c r="BC100" s="165">
        <f>IF(AZ100=3,G100,0)</f>
        <v>0</v>
      </c>
      <c r="BD100" s="165">
        <f>IF(AZ100=4,G100,0)</f>
        <v>0</v>
      </c>
      <c r="BE100" s="165">
        <f>IF(AZ100=5,G100,0)</f>
        <v>0</v>
      </c>
      <c r="CA100" s="198">
        <v>12</v>
      </c>
      <c r="CB100" s="198">
        <v>0</v>
      </c>
      <c r="CZ100" s="165">
        <v>0</v>
      </c>
    </row>
    <row r="101" spans="1:104">
      <c r="A101" s="192">
        <v>56</v>
      </c>
      <c r="B101" s="193" t="s">
        <v>235</v>
      </c>
      <c r="C101" s="194" t="s">
        <v>236</v>
      </c>
      <c r="D101" s="195" t="s">
        <v>231</v>
      </c>
      <c r="E101" s="196">
        <v>3</v>
      </c>
      <c r="F101" s="196">
        <v>25000</v>
      </c>
      <c r="G101" s="197">
        <f>E101*F101</f>
        <v>75000</v>
      </c>
      <c r="O101" s="191">
        <v>2</v>
      </c>
      <c r="AA101" s="165">
        <v>12</v>
      </c>
      <c r="AB101" s="165">
        <v>0</v>
      </c>
      <c r="AC101" s="165">
        <v>55</v>
      </c>
      <c r="AZ101" s="165">
        <v>2</v>
      </c>
      <c r="BA101" s="165">
        <f>IF(AZ101=1,G101,0)</f>
        <v>0</v>
      </c>
      <c r="BB101" s="165">
        <f>IF(AZ101=2,G101,0)</f>
        <v>75000</v>
      </c>
      <c r="BC101" s="165">
        <f>IF(AZ101=3,G101,0)</f>
        <v>0</v>
      </c>
      <c r="BD101" s="165">
        <f>IF(AZ101=4,G101,0)</f>
        <v>0</v>
      </c>
      <c r="BE101" s="165">
        <f>IF(AZ101=5,G101,0)</f>
        <v>0</v>
      </c>
      <c r="CA101" s="198">
        <v>12</v>
      </c>
      <c r="CB101" s="198">
        <v>0</v>
      </c>
      <c r="CZ101" s="165">
        <v>0</v>
      </c>
    </row>
    <row r="102" spans="1:104">
      <c r="A102" s="199"/>
      <c r="B102" s="200" t="s">
        <v>76</v>
      </c>
      <c r="C102" s="201" t="str">
        <f>CONCATENATE(B99," ",C99)</f>
        <v>720 Zdravotechnická instalace</v>
      </c>
      <c r="D102" s="202"/>
      <c r="E102" s="203"/>
      <c r="F102" s="204"/>
      <c r="G102" s="205">
        <f>SUM(G99:G101)</f>
        <v>210000</v>
      </c>
      <c r="O102" s="191">
        <v>4</v>
      </c>
      <c r="BA102" s="206">
        <f>SUM(BA99:BA101)</f>
        <v>0</v>
      </c>
      <c r="BB102" s="206">
        <f>SUM(BB99:BB101)</f>
        <v>210000</v>
      </c>
      <c r="BC102" s="206">
        <f>SUM(BC99:BC101)</f>
        <v>0</v>
      </c>
      <c r="BD102" s="206">
        <f>SUM(BD99:BD101)</f>
        <v>0</v>
      </c>
      <c r="BE102" s="206">
        <f>SUM(BE99:BE101)</f>
        <v>0</v>
      </c>
    </row>
    <row r="103" spans="1:104">
      <c r="E103" s="165"/>
    </row>
    <row r="104" spans="1:104">
      <c r="E104" s="165"/>
    </row>
    <row r="105" spans="1:104">
      <c r="E105" s="165"/>
    </row>
    <row r="106" spans="1:104">
      <c r="E106" s="165"/>
    </row>
    <row r="107" spans="1:104">
      <c r="E107" s="165"/>
    </row>
    <row r="108" spans="1:104">
      <c r="E108" s="165"/>
    </row>
    <row r="109" spans="1:104">
      <c r="E109" s="165"/>
    </row>
    <row r="110" spans="1:104">
      <c r="E110" s="165"/>
    </row>
    <row r="111" spans="1:104">
      <c r="E111" s="165"/>
    </row>
    <row r="112" spans="1:104">
      <c r="E112" s="165"/>
    </row>
    <row r="113" spans="1:7">
      <c r="E113" s="165"/>
    </row>
    <row r="114" spans="1:7">
      <c r="E114" s="165"/>
    </row>
    <row r="115" spans="1:7">
      <c r="E115" s="165"/>
    </row>
    <row r="116" spans="1:7">
      <c r="E116" s="165"/>
    </row>
    <row r="117" spans="1:7">
      <c r="E117" s="165"/>
    </row>
    <row r="118" spans="1:7">
      <c r="E118" s="165"/>
    </row>
    <row r="119" spans="1:7">
      <c r="E119" s="165"/>
    </row>
    <row r="120" spans="1:7">
      <c r="E120" s="165"/>
    </row>
    <row r="121" spans="1:7">
      <c r="E121" s="165"/>
    </row>
    <row r="122" spans="1:7">
      <c r="E122" s="165"/>
    </row>
    <row r="123" spans="1:7">
      <c r="E123" s="165"/>
    </row>
    <row r="124" spans="1:7">
      <c r="E124" s="165"/>
    </row>
    <row r="125" spans="1:7">
      <c r="E125" s="165"/>
    </row>
    <row r="126" spans="1:7">
      <c r="A126" s="207"/>
      <c r="B126" s="207"/>
      <c r="C126" s="207"/>
      <c r="D126" s="207"/>
      <c r="E126" s="207"/>
      <c r="F126" s="207"/>
      <c r="G126" s="207"/>
    </row>
    <row r="127" spans="1:7">
      <c r="A127" s="207"/>
      <c r="B127" s="207"/>
      <c r="C127" s="207"/>
      <c r="D127" s="207"/>
      <c r="E127" s="207"/>
      <c r="F127" s="207"/>
      <c r="G127" s="207"/>
    </row>
    <row r="128" spans="1:7">
      <c r="A128" s="207"/>
      <c r="B128" s="207"/>
      <c r="C128" s="207"/>
      <c r="D128" s="207"/>
      <c r="E128" s="207"/>
      <c r="F128" s="207"/>
      <c r="G128" s="207"/>
    </row>
    <row r="129" spans="1:7">
      <c r="A129" s="207"/>
      <c r="B129" s="207"/>
      <c r="C129" s="207"/>
      <c r="D129" s="207"/>
      <c r="E129" s="207"/>
      <c r="F129" s="207"/>
      <c r="G129" s="207"/>
    </row>
    <row r="130" spans="1:7">
      <c r="E130" s="165"/>
    </row>
    <row r="131" spans="1:7">
      <c r="E131" s="165"/>
    </row>
    <row r="132" spans="1:7">
      <c r="E132" s="165"/>
    </row>
    <row r="133" spans="1:7">
      <c r="E133" s="165"/>
    </row>
    <row r="134" spans="1:7">
      <c r="E134" s="165"/>
    </row>
    <row r="135" spans="1:7">
      <c r="E135" s="165"/>
    </row>
    <row r="136" spans="1:7">
      <c r="E136" s="165"/>
    </row>
    <row r="137" spans="1:7">
      <c r="E137" s="165"/>
    </row>
    <row r="138" spans="1:7">
      <c r="E138" s="165"/>
    </row>
    <row r="139" spans="1:7">
      <c r="E139" s="165"/>
    </row>
    <row r="140" spans="1:7">
      <c r="E140" s="165"/>
    </row>
    <row r="141" spans="1:7">
      <c r="E141" s="165"/>
    </row>
    <row r="142" spans="1:7">
      <c r="E142" s="165"/>
    </row>
    <row r="143" spans="1:7">
      <c r="E143" s="165"/>
    </row>
    <row r="144" spans="1:7">
      <c r="E144" s="165"/>
    </row>
    <row r="145" spans="5:5">
      <c r="E145" s="165"/>
    </row>
    <row r="146" spans="5:5">
      <c r="E146" s="165"/>
    </row>
    <row r="147" spans="5:5">
      <c r="E147" s="165"/>
    </row>
    <row r="148" spans="5:5">
      <c r="E148" s="165"/>
    </row>
    <row r="149" spans="5:5">
      <c r="E149" s="165"/>
    </row>
    <row r="150" spans="5:5">
      <c r="E150" s="165"/>
    </row>
    <row r="151" spans="5:5">
      <c r="E151" s="165"/>
    </row>
    <row r="152" spans="5:5">
      <c r="E152" s="165"/>
    </row>
    <row r="153" spans="5:5">
      <c r="E153" s="165"/>
    </row>
    <row r="154" spans="5:5">
      <c r="E154" s="165"/>
    </row>
    <row r="155" spans="5:5">
      <c r="E155" s="165"/>
    </row>
    <row r="156" spans="5:5">
      <c r="E156" s="165"/>
    </row>
    <row r="157" spans="5:5">
      <c r="E157" s="165"/>
    </row>
    <row r="158" spans="5:5">
      <c r="E158" s="165"/>
    </row>
    <row r="159" spans="5:5">
      <c r="E159" s="165"/>
    </row>
    <row r="160" spans="5:5">
      <c r="E160" s="165"/>
    </row>
    <row r="161" spans="1:7">
      <c r="A161" s="208"/>
      <c r="B161" s="208"/>
    </row>
    <row r="162" spans="1:7">
      <c r="A162" s="207"/>
      <c r="B162" s="207"/>
      <c r="C162" s="210"/>
      <c r="D162" s="210"/>
      <c r="E162" s="211"/>
      <c r="F162" s="210"/>
      <c r="G162" s="212"/>
    </row>
    <row r="163" spans="1:7">
      <c r="A163" s="213"/>
      <c r="B163" s="213"/>
      <c r="C163" s="207"/>
      <c r="D163" s="207"/>
      <c r="E163" s="214"/>
      <c r="F163" s="207"/>
      <c r="G163" s="207"/>
    </row>
    <row r="164" spans="1:7">
      <c r="A164" s="207"/>
      <c r="B164" s="207"/>
      <c r="C164" s="207"/>
      <c r="D164" s="207"/>
      <c r="E164" s="214"/>
      <c r="F164" s="207"/>
      <c r="G164" s="207"/>
    </row>
    <row r="165" spans="1:7">
      <c r="A165" s="207"/>
      <c r="B165" s="207"/>
      <c r="C165" s="207"/>
      <c r="D165" s="207"/>
      <c r="E165" s="214"/>
      <c r="F165" s="207"/>
      <c r="G165" s="207"/>
    </row>
    <row r="166" spans="1:7">
      <c r="A166" s="207"/>
      <c r="B166" s="207"/>
      <c r="C166" s="207"/>
      <c r="D166" s="207"/>
      <c r="E166" s="214"/>
      <c r="F166" s="207"/>
      <c r="G166" s="207"/>
    </row>
    <row r="167" spans="1:7">
      <c r="A167" s="207"/>
      <c r="B167" s="207"/>
      <c r="C167" s="207"/>
      <c r="D167" s="207"/>
      <c r="E167" s="214"/>
      <c r="F167" s="207"/>
      <c r="G167" s="207"/>
    </row>
    <row r="168" spans="1:7">
      <c r="A168" s="207"/>
      <c r="B168" s="207"/>
      <c r="C168" s="207"/>
      <c r="D168" s="207"/>
      <c r="E168" s="214"/>
      <c r="F168" s="207"/>
      <c r="G168" s="207"/>
    </row>
    <row r="169" spans="1:7">
      <c r="A169" s="207"/>
      <c r="B169" s="207"/>
      <c r="C169" s="207"/>
      <c r="D169" s="207"/>
      <c r="E169" s="214"/>
      <c r="F169" s="207"/>
      <c r="G169" s="207"/>
    </row>
    <row r="170" spans="1:7">
      <c r="A170" s="207"/>
      <c r="B170" s="207"/>
      <c r="C170" s="207"/>
      <c r="D170" s="207"/>
      <c r="E170" s="214"/>
      <c r="F170" s="207"/>
      <c r="G170" s="207"/>
    </row>
    <row r="171" spans="1:7">
      <c r="A171" s="207"/>
      <c r="B171" s="207"/>
      <c r="C171" s="207"/>
      <c r="D171" s="207"/>
      <c r="E171" s="214"/>
      <c r="F171" s="207"/>
      <c r="G171" s="207"/>
    </row>
    <row r="172" spans="1:7">
      <c r="A172" s="207"/>
      <c r="B172" s="207"/>
      <c r="C172" s="207"/>
      <c r="D172" s="207"/>
      <c r="E172" s="214"/>
      <c r="F172" s="207"/>
      <c r="G172" s="207"/>
    </row>
    <row r="173" spans="1:7">
      <c r="A173" s="207"/>
      <c r="B173" s="207"/>
      <c r="C173" s="207"/>
      <c r="D173" s="207"/>
      <c r="E173" s="214"/>
      <c r="F173" s="207"/>
      <c r="G173" s="207"/>
    </row>
    <row r="174" spans="1:7">
      <c r="A174" s="207"/>
      <c r="B174" s="207"/>
      <c r="C174" s="207"/>
      <c r="D174" s="207"/>
      <c r="E174" s="214"/>
      <c r="F174" s="207"/>
      <c r="G174" s="207"/>
    </row>
    <row r="175" spans="1:7">
      <c r="A175" s="207"/>
      <c r="B175" s="207"/>
      <c r="C175" s="207"/>
      <c r="D175" s="207"/>
      <c r="E175" s="214"/>
      <c r="F175" s="207"/>
      <c r="G175" s="20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</dc:creator>
  <cp:lastModifiedBy>LD</cp:lastModifiedBy>
  <cp:lastPrinted>2012-02-16T08:19:27Z</cp:lastPrinted>
  <dcterms:created xsi:type="dcterms:W3CDTF">2012-02-16T08:18:43Z</dcterms:created>
  <dcterms:modified xsi:type="dcterms:W3CDTF">2012-02-16T08:20:25Z</dcterms:modified>
</cp:coreProperties>
</file>